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morgan gc\Desktop\EmVisage\Morgan\Statistique\Excel\Excel payant\"/>
    </mc:Choice>
  </mc:AlternateContent>
  <xr:revisionPtr revIDLastSave="0" documentId="13_ncr:1_{E26D6E47-F975-4D51-AC2F-221F262D3C2B}" xr6:coauthVersionLast="47" xr6:coauthVersionMax="47" xr10:uidLastSave="{00000000-0000-0000-0000-000000000000}"/>
  <bookViews>
    <workbookView xWindow="-120" yWindow="-120" windowWidth="29040" windowHeight="15720" activeTab="1" xr2:uid="{00000000-000D-0000-FFFF-FFFF00000000}"/>
  </bookViews>
  <sheets>
    <sheet name="comparatif iso 2859" sheetId="2" r:id="rId1"/>
    <sheet name="Attribut bayesienne " sheetId="1" r:id="rId2"/>
    <sheet name="CUSUM bayesienne" sheetId="4" r:id="rId3"/>
    <sheet name="Variable bayesienn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B29" i="1" l="1"/>
  <c r="B20" i="1"/>
  <c r="B22" i="1"/>
  <c r="H18" i="4"/>
  <c r="H19" i="4" s="1"/>
  <c r="H20" i="4" s="1"/>
  <c r="H21" i="4" s="1"/>
  <c r="H22" i="4" s="1"/>
  <c r="H23" i="4" s="1"/>
  <c r="H24" i="4" s="1"/>
  <c r="H25" i="4" s="1"/>
  <c r="H26" i="4" s="1"/>
  <c r="H27" i="4" s="1"/>
  <c r="H28" i="4" s="1"/>
  <c r="H29" i="4" s="1"/>
  <c r="H30" i="4" s="1"/>
  <c r="H31" i="4" s="1"/>
  <c r="H32" i="4" s="1"/>
  <c r="H33" i="4" s="1"/>
  <c r="H34" i="4" s="1"/>
  <c r="H35" i="4" s="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H93" i="4" s="1"/>
  <c r="H94" i="4" s="1"/>
  <c r="H95" i="4" s="1"/>
  <c r="H96" i="4" s="1"/>
  <c r="H97" i="4" s="1"/>
  <c r="H98" i="4" s="1"/>
  <c r="H99" i="4" s="1"/>
  <c r="H100" i="4" s="1"/>
  <c r="H101" i="4" s="1"/>
  <c r="H102" i="4" s="1"/>
  <c r="H103" i="4" s="1"/>
  <c r="H104" i="4" s="1"/>
  <c r="H105" i="4" s="1"/>
  <c r="H106" i="4" s="1"/>
  <c r="H107" i="4" s="1"/>
  <c r="H108" i="4" s="1"/>
  <c r="H109" i="4" s="1"/>
  <c r="H110" i="4" s="1"/>
  <c r="H111" i="4" s="1"/>
  <c r="H112" i="4" s="1"/>
  <c r="H113" i="4" s="1"/>
  <c r="H114" i="4" s="1"/>
  <c r="H115" i="4" s="1"/>
  <c r="H116" i="4" s="1"/>
  <c r="H117" i="4" s="1"/>
  <c r="H17" i="4"/>
  <c r="B119" i="1"/>
  <c r="B118" i="1"/>
  <c r="B21" i="1"/>
  <c r="B23" i="1"/>
  <c r="B24" i="1"/>
  <c r="B25" i="1"/>
  <c r="B26" i="1"/>
  <c r="B27" i="1"/>
  <c r="B28"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E17" i="4"/>
  <c r="F76" i="1"/>
  <c r="F77" i="1"/>
  <c r="F81" i="1"/>
  <c r="F82" i="1"/>
  <c r="F84" i="1"/>
  <c r="F85" i="1"/>
  <c r="F86" i="1"/>
  <c r="F89" i="1"/>
  <c r="F90" i="1"/>
  <c r="F91" i="1"/>
  <c r="F92" i="1"/>
  <c r="F93" i="1"/>
  <c r="F97" i="1"/>
  <c r="F101" i="1"/>
  <c r="F103" i="1"/>
  <c r="F104" i="1"/>
  <c r="F105" i="1"/>
  <c r="F109" i="1"/>
  <c r="F57" i="1"/>
  <c r="F61" i="1"/>
  <c r="F65" i="1"/>
  <c r="F69" i="1"/>
  <c r="F73" i="1"/>
  <c r="F74" i="1"/>
  <c r="F79" i="1"/>
  <c r="F83" i="1"/>
  <c r="F87" i="1"/>
  <c r="F88" i="1"/>
  <c r="F95" i="1"/>
  <c r="F96" i="1"/>
  <c r="F98" i="1"/>
  <c r="F99" i="1"/>
  <c r="F100" i="1"/>
  <c r="F102" i="1"/>
  <c r="F107" i="1"/>
  <c r="F108" i="1"/>
  <c r="F23" i="1"/>
  <c r="F33" i="1"/>
  <c r="F37" i="1"/>
  <c r="F75" i="1"/>
  <c r="F111" i="1"/>
  <c r="F112" i="1"/>
  <c r="F115" i="1"/>
  <c r="F116" i="1"/>
  <c r="F117" i="1"/>
  <c r="F119" i="1"/>
  <c r="F110" i="1"/>
  <c r="F113" i="1"/>
  <c r="F114" i="1"/>
  <c r="F118" i="1"/>
  <c r="I69" i="4"/>
  <c r="I16" i="4"/>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D5" i="3"/>
  <c r="C12" i="3"/>
  <c r="F12" i="3" s="1"/>
  <c r="C13" i="3"/>
  <c r="AD13" i="3"/>
  <c r="AD14" i="3" s="1"/>
  <c r="AD15" i="3" s="1"/>
  <c r="AD16" i="3" s="1"/>
  <c r="AD17" i="3" s="1"/>
  <c r="AD18" i="3" s="1"/>
  <c r="AD19" i="3" s="1"/>
  <c r="AD20" i="3" s="1"/>
  <c r="AD21" i="3" s="1"/>
  <c r="AD22" i="3" s="1"/>
  <c r="AD23" i="3" s="1"/>
  <c r="AD24" i="3" s="1"/>
  <c r="AD25" i="3" s="1"/>
  <c r="AD26" i="3" s="1"/>
  <c r="AD27" i="3" s="1"/>
  <c r="AD28" i="3" s="1"/>
  <c r="AE13" i="3"/>
  <c r="AF13" i="3"/>
  <c r="AG13" i="3"/>
  <c r="AH13" i="3"/>
  <c r="AH14" i="3" s="1"/>
  <c r="AH15" i="3" s="1"/>
  <c r="AH16" i="3" s="1"/>
  <c r="AH17" i="3" s="1"/>
  <c r="AH18" i="3" s="1"/>
  <c r="AH19" i="3" s="1"/>
  <c r="AH20" i="3" s="1"/>
  <c r="AH21" i="3" s="1"/>
  <c r="AH22" i="3" s="1"/>
  <c r="AH23" i="3" s="1"/>
  <c r="AH24" i="3" s="1"/>
  <c r="AH25" i="3" s="1"/>
  <c r="AH26" i="3" s="1"/>
  <c r="AH27" i="3" s="1"/>
  <c r="AH28" i="3" s="1"/>
  <c r="AI13" i="3"/>
  <c r="C14" i="3"/>
  <c r="F14" i="3" s="1"/>
  <c r="G14" i="3" s="1"/>
  <c r="AE14" i="3"/>
  <c r="AE15" i="3" s="1"/>
  <c r="AE16" i="3" s="1"/>
  <c r="AE17" i="3" s="1"/>
  <c r="AE18" i="3" s="1"/>
  <c r="AE19" i="3" s="1"/>
  <c r="AE20" i="3" s="1"/>
  <c r="AE21" i="3" s="1"/>
  <c r="AE22" i="3" s="1"/>
  <c r="AE23" i="3" s="1"/>
  <c r="AF14" i="3"/>
  <c r="AG14" i="3" s="1"/>
  <c r="AI14" i="3"/>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C15" i="3"/>
  <c r="C16" i="3"/>
  <c r="F16" i="3" s="1"/>
  <c r="G16" i="3" s="1"/>
  <c r="C17" i="3"/>
  <c r="F17" i="3" s="1"/>
  <c r="C18" i="3"/>
  <c r="F18" i="3" s="1"/>
  <c r="C19" i="3"/>
  <c r="F19" i="3" s="1"/>
  <c r="C20" i="3"/>
  <c r="F20" i="3" s="1"/>
  <c r="C21" i="3"/>
  <c r="F21" i="3" s="1"/>
  <c r="C22" i="3"/>
  <c r="F22" i="3" s="1"/>
  <c r="C23" i="3"/>
  <c r="F23" i="3" s="1"/>
  <c r="C24" i="3"/>
  <c r="F24" i="3" s="1"/>
  <c r="AE24" i="3"/>
  <c r="AE25" i="3" s="1"/>
  <c r="C25" i="3"/>
  <c r="F25" i="3" s="1"/>
  <c r="C26" i="3"/>
  <c r="F26" i="3" s="1"/>
  <c r="AE26" i="3"/>
  <c r="AE27" i="3" s="1"/>
  <c r="AE28" i="3" s="1"/>
  <c r="AE29" i="3" s="1"/>
  <c r="AE30" i="3" s="1"/>
  <c r="AE31" i="3" s="1"/>
  <c r="AE32" i="3" s="1"/>
  <c r="AE33" i="3" s="1"/>
  <c r="AE34" i="3" s="1"/>
  <c r="AE35" i="3" s="1"/>
  <c r="AE36" i="3" s="1"/>
  <c r="AE37" i="3" s="1"/>
  <c r="AE38" i="3" s="1"/>
  <c r="C27" i="3"/>
  <c r="F27" i="3" s="1"/>
  <c r="C28" i="3"/>
  <c r="F28" i="3" s="1"/>
  <c r="C29" i="3"/>
  <c r="AD29" i="3"/>
  <c r="AD30" i="3" s="1"/>
  <c r="AD31" i="3" s="1"/>
  <c r="AD32" i="3" s="1"/>
  <c r="AD33" i="3" s="1"/>
  <c r="AD34" i="3" s="1"/>
  <c r="AD35" i="3" s="1"/>
  <c r="AD36" i="3" s="1"/>
  <c r="AD37" i="3" s="1"/>
  <c r="AD38" i="3" s="1"/>
  <c r="AD39" i="3" s="1"/>
  <c r="AD40" i="3" s="1"/>
  <c r="AD41" i="3" s="1"/>
  <c r="AD42" i="3" s="1"/>
  <c r="AH29" i="3"/>
  <c r="AH30" i="3" s="1"/>
  <c r="C30" i="3"/>
  <c r="F30" i="3" s="1"/>
  <c r="G30" i="3" s="1"/>
  <c r="C31" i="3"/>
  <c r="AH31" i="3"/>
  <c r="AH32" i="3" s="1"/>
  <c r="AH33" i="3" s="1"/>
  <c r="AH34" i="3" s="1"/>
  <c r="C32" i="3"/>
  <c r="F32" i="3" s="1"/>
  <c r="C33" i="3"/>
  <c r="C34" i="3"/>
  <c r="F34" i="3" s="1"/>
  <c r="G34" i="3" s="1"/>
  <c r="C35" i="3"/>
  <c r="AH35" i="3"/>
  <c r="AH36" i="3" s="1"/>
  <c r="AH37" i="3" s="1"/>
  <c r="AH38" i="3" s="1"/>
  <c r="AH39" i="3" s="1"/>
  <c r="C36" i="3"/>
  <c r="F36" i="3" s="1"/>
  <c r="C37" i="3"/>
  <c r="C38" i="3"/>
  <c r="F38" i="3" s="1"/>
  <c r="G38" i="3" s="1"/>
  <c r="C39" i="3"/>
  <c r="AE39" i="3"/>
  <c r="AE40" i="3" s="1"/>
  <c r="AE41" i="3" s="1"/>
  <c r="AE42" i="3" s="1"/>
  <c r="C40" i="3"/>
  <c r="AH40" i="3"/>
  <c r="AH41" i="3" s="1"/>
  <c r="AH42" i="3" s="1"/>
  <c r="C41" i="3"/>
  <c r="C42" i="3"/>
  <c r="F42" i="3" s="1"/>
  <c r="G42" i="3" s="1"/>
  <c r="K21" i="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F16" i="4" l="1"/>
  <c r="E18" i="4"/>
  <c r="E21" i="4"/>
  <c r="E22" i="4"/>
  <c r="E19" i="4"/>
  <c r="E28" i="4"/>
  <c r="E24" i="4"/>
  <c r="E16" i="4"/>
  <c r="E20" i="4"/>
  <c r="F78" i="1"/>
  <c r="F80" i="1"/>
  <c r="F106" i="1"/>
  <c r="F94" i="1"/>
  <c r="F41" i="1"/>
  <c r="F45" i="1"/>
  <c r="H20" i="1"/>
  <c r="H21" i="1" s="1"/>
  <c r="H22" i="1" s="1"/>
  <c r="I70" i="4"/>
  <c r="E25" i="4"/>
  <c r="G20" i="1"/>
  <c r="F38" i="1"/>
  <c r="F48" i="1"/>
  <c r="F21" i="1"/>
  <c r="F71" i="1"/>
  <c r="F63" i="1"/>
  <c r="F55" i="1"/>
  <c r="F51" i="1"/>
  <c r="F58" i="1"/>
  <c r="F47" i="1"/>
  <c r="F43" i="1"/>
  <c r="F35" i="1"/>
  <c r="F31" i="1"/>
  <c r="F72" i="1"/>
  <c r="F68" i="1"/>
  <c r="F28" i="1"/>
  <c r="F59" i="1"/>
  <c r="F67" i="1"/>
  <c r="F53" i="1"/>
  <c r="F49" i="1"/>
  <c r="F39" i="1"/>
  <c r="F29" i="1"/>
  <c r="F27" i="1"/>
  <c r="F25" i="1"/>
  <c r="F20" i="1"/>
  <c r="F62" i="1"/>
  <c r="F56" i="1"/>
  <c r="F52" i="1"/>
  <c r="F42" i="1"/>
  <c r="F34" i="1"/>
  <c r="F32" i="1"/>
  <c r="F22" i="1"/>
  <c r="F64" i="1"/>
  <c r="F50" i="1"/>
  <c r="F44" i="1"/>
  <c r="F40" i="1"/>
  <c r="F30" i="1"/>
  <c r="F24" i="1"/>
  <c r="F70" i="1"/>
  <c r="F66" i="1"/>
  <c r="F60" i="1"/>
  <c r="F54" i="1"/>
  <c r="F46" i="1"/>
  <c r="F36" i="1"/>
  <c r="F26" i="1"/>
  <c r="D13" i="3"/>
  <c r="D15" i="3"/>
  <c r="D14" i="3"/>
  <c r="E14" i="3" s="1"/>
  <c r="H14" i="3" s="1"/>
  <c r="I14" i="3" s="1"/>
  <c r="J13" i="3"/>
  <c r="K13" i="3" s="1"/>
  <c r="L13" i="3" s="1"/>
  <c r="J19" i="3"/>
  <c r="K19" i="3" s="1"/>
  <c r="M19" i="3" s="1"/>
  <c r="N19" i="3" s="1"/>
  <c r="D24" i="3"/>
  <c r="E24" i="3" s="1"/>
  <c r="H24" i="3" s="1"/>
  <c r="I24" i="3" s="1"/>
  <c r="J20" i="3"/>
  <c r="K20" i="3" s="1"/>
  <c r="M20" i="3" s="1"/>
  <c r="N20" i="3" s="1"/>
  <c r="D16" i="3"/>
  <c r="E16" i="3" s="1"/>
  <c r="H16" i="3" s="1"/>
  <c r="I16" i="3" s="1"/>
  <c r="J25" i="3"/>
  <c r="K25" i="3" s="1"/>
  <c r="M25" i="3" s="1"/>
  <c r="N25" i="3" s="1"/>
  <c r="D23" i="3"/>
  <c r="E23" i="3" s="1"/>
  <c r="H23" i="3" s="1"/>
  <c r="I23" i="3" s="1"/>
  <c r="J18" i="3"/>
  <c r="K18" i="3" s="1"/>
  <c r="M18" i="3" s="1"/>
  <c r="N18" i="3" s="1"/>
  <c r="G12" i="3"/>
  <c r="J28" i="3"/>
  <c r="K28" i="3" s="1"/>
  <c r="M28" i="3" s="1"/>
  <c r="N28" i="3" s="1"/>
  <c r="J27" i="3"/>
  <c r="K27" i="3" s="1"/>
  <c r="M27" i="3" s="1"/>
  <c r="N27" i="3" s="1"/>
  <c r="D26" i="3"/>
  <c r="E26" i="3" s="1"/>
  <c r="H26" i="3" s="1"/>
  <c r="I26" i="3" s="1"/>
  <c r="D22" i="3"/>
  <c r="E22" i="3" s="1"/>
  <c r="H22" i="3" s="1"/>
  <c r="I22" i="3" s="1"/>
  <c r="D21" i="3"/>
  <c r="E21" i="3" s="1"/>
  <c r="H21" i="3" s="1"/>
  <c r="I21" i="3" s="1"/>
  <c r="J17" i="3"/>
  <c r="K17" i="3" s="1"/>
  <c r="L17" i="3" s="1"/>
  <c r="J14" i="3"/>
  <c r="K14" i="3" s="1"/>
  <c r="F13" i="3"/>
  <c r="D12" i="3"/>
  <c r="E12" i="3" s="1"/>
  <c r="H12" i="3" s="1"/>
  <c r="I12" i="3" s="1"/>
  <c r="J34" i="3"/>
  <c r="K34" i="3" s="1"/>
  <c r="M34" i="3" s="1"/>
  <c r="N34" i="3" s="1"/>
  <c r="J30" i="3"/>
  <c r="K30" i="3" s="1"/>
  <c r="M30" i="3" s="1"/>
  <c r="N30" i="3" s="1"/>
  <c r="D25" i="3"/>
  <c r="E25" i="3" s="1"/>
  <c r="H25" i="3" s="1"/>
  <c r="I25" i="3" s="1"/>
  <c r="J24" i="3"/>
  <c r="K24" i="3" s="1"/>
  <c r="M24" i="3" s="1"/>
  <c r="N24" i="3" s="1"/>
  <c r="J22" i="3"/>
  <c r="K22" i="3" s="1"/>
  <c r="M22" i="3" s="1"/>
  <c r="N22" i="3" s="1"/>
  <c r="D20" i="3"/>
  <c r="E20" i="3" s="1"/>
  <c r="H20" i="3" s="1"/>
  <c r="I20" i="3" s="1"/>
  <c r="D19" i="3"/>
  <c r="E19" i="3" s="1"/>
  <c r="H19" i="3" s="1"/>
  <c r="I19" i="3" s="1"/>
  <c r="J16" i="3"/>
  <c r="K16" i="3" s="1"/>
  <c r="M16" i="3" s="1"/>
  <c r="N16" i="3" s="1"/>
  <c r="J15" i="3"/>
  <c r="K15" i="3" s="1"/>
  <c r="L15" i="3" s="1"/>
  <c r="J23" i="3"/>
  <c r="K23" i="3" s="1"/>
  <c r="M23" i="3" s="1"/>
  <c r="N23" i="3" s="1"/>
  <c r="D30" i="3"/>
  <c r="E30" i="3" s="1"/>
  <c r="H30" i="3" s="1"/>
  <c r="I30" i="3" s="1"/>
  <c r="D28" i="3"/>
  <c r="E28" i="3" s="1"/>
  <c r="H28" i="3" s="1"/>
  <c r="I28" i="3" s="1"/>
  <c r="D27" i="3"/>
  <c r="E27" i="3" s="1"/>
  <c r="H27" i="3" s="1"/>
  <c r="I27" i="3" s="1"/>
  <c r="J26" i="3"/>
  <c r="K26" i="3" s="1"/>
  <c r="M26" i="3" s="1"/>
  <c r="N26" i="3" s="1"/>
  <c r="J21" i="3"/>
  <c r="K21" i="3" s="1"/>
  <c r="M21" i="3" s="1"/>
  <c r="N21" i="3" s="1"/>
  <c r="D18" i="3"/>
  <c r="E18" i="3" s="1"/>
  <c r="H18" i="3" s="1"/>
  <c r="I18" i="3" s="1"/>
  <c r="D17" i="3"/>
  <c r="E17" i="3" s="1"/>
  <c r="H17" i="3" s="1"/>
  <c r="I17" i="3" s="1"/>
  <c r="F15" i="3"/>
  <c r="G15" i="3" s="1"/>
  <c r="F40" i="3"/>
  <c r="G36" i="3"/>
  <c r="G26" i="3"/>
  <c r="F35" i="3"/>
  <c r="D34" i="3"/>
  <c r="E34" i="3" s="1"/>
  <c r="H34" i="3" s="1"/>
  <c r="I34" i="3" s="1"/>
  <c r="F33" i="3"/>
  <c r="G32" i="3"/>
  <c r="F29" i="3"/>
  <c r="J35" i="3"/>
  <c r="K35" i="3" s="1"/>
  <c r="D36" i="3"/>
  <c r="E36" i="3" s="1"/>
  <c r="H36" i="3" s="1"/>
  <c r="I36" i="3" s="1"/>
  <c r="J37" i="3"/>
  <c r="K37" i="3" s="1"/>
  <c r="D38" i="3"/>
  <c r="E38" i="3" s="1"/>
  <c r="H38" i="3" s="1"/>
  <c r="I38" i="3" s="1"/>
  <c r="J39" i="3"/>
  <c r="K39" i="3" s="1"/>
  <c r="D40" i="3"/>
  <c r="J41" i="3"/>
  <c r="K41" i="3" s="1"/>
  <c r="M41" i="3" s="1"/>
  <c r="N41" i="3" s="1"/>
  <c r="D42" i="3"/>
  <c r="E42" i="3" s="1"/>
  <c r="H42" i="3" s="1"/>
  <c r="I42" i="3" s="1"/>
  <c r="D29" i="3"/>
  <c r="D33" i="3"/>
  <c r="D35" i="3"/>
  <c r="J40" i="3"/>
  <c r="K40" i="3" s="1"/>
  <c r="M40" i="3" s="1"/>
  <c r="N40" i="3" s="1"/>
  <c r="J31" i="3"/>
  <c r="K31" i="3" s="1"/>
  <c r="D41" i="3"/>
  <c r="D31" i="3"/>
  <c r="D32" i="3"/>
  <c r="E32" i="3" s="1"/>
  <c r="H32" i="3" s="1"/>
  <c r="I32" i="3" s="1"/>
  <c r="J32" i="3"/>
  <c r="K32" i="3" s="1"/>
  <c r="J38" i="3"/>
  <c r="K38" i="3" s="1"/>
  <c r="M38" i="3" s="1"/>
  <c r="N38" i="3" s="1"/>
  <c r="J36" i="3"/>
  <c r="K36" i="3" s="1"/>
  <c r="M36" i="3" s="1"/>
  <c r="N36" i="3" s="1"/>
  <c r="D39" i="3"/>
  <c r="D37" i="3"/>
  <c r="J33" i="3"/>
  <c r="K33" i="3" s="1"/>
  <c r="J42" i="3"/>
  <c r="K42" i="3" s="1"/>
  <c r="M42" i="3" s="1"/>
  <c r="N42" i="3" s="1"/>
  <c r="J29" i="3"/>
  <c r="K29" i="3" s="1"/>
  <c r="G13" i="3"/>
  <c r="F31" i="3"/>
  <c r="G28" i="3"/>
  <c r="G24" i="3"/>
  <c r="F37" i="3"/>
  <c r="F39" i="3"/>
  <c r="F41" i="3"/>
  <c r="G23" i="3"/>
  <c r="G19" i="3"/>
  <c r="G27" i="3"/>
  <c r="G25" i="3"/>
  <c r="G21" i="3"/>
  <c r="G17" i="3"/>
  <c r="G22" i="3"/>
  <c r="G20" i="3"/>
  <c r="G18" i="3"/>
  <c r="AF15" i="3"/>
  <c r="F17" i="4" l="1"/>
  <c r="F18" i="4" s="1"/>
  <c r="F19" i="4" s="1"/>
  <c r="F20" i="4" s="1"/>
  <c r="F21" i="4" s="1"/>
  <c r="F22" i="4" s="1"/>
  <c r="F23" i="4" s="1"/>
  <c r="F24" i="4" s="1"/>
  <c r="F25" i="4" s="1"/>
  <c r="F26" i="4" s="1"/>
  <c r="F27" i="4" s="1"/>
  <c r="F28" i="4" s="1"/>
  <c r="F29" i="4" s="1"/>
  <c r="F30" i="4" s="1"/>
  <c r="G16" i="4"/>
  <c r="H23" i="1"/>
  <c r="H24" i="1" s="1"/>
  <c r="E27" i="4"/>
  <c r="E26" i="4"/>
  <c r="E23" i="4"/>
  <c r="E29" i="4"/>
  <c r="J20" i="1"/>
  <c r="I71" i="4"/>
  <c r="G21" i="1"/>
  <c r="I20" i="1"/>
  <c r="E13" i="3"/>
  <c r="H13" i="3" s="1"/>
  <c r="I13" i="3" s="1"/>
  <c r="M13" i="3"/>
  <c r="N13" i="3" s="1"/>
  <c r="L19" i="3"/>
  <c r="L21" i="3"/>
  <c r="L18" i="3"/>
  <c r="L28" i="3"/>
  <c r="L30" i="3"/>
  <c r="L23" i="3"/>
  <c r="L20" i="3"/>
  <c r="L26" i="3"/>
  <c r="L22" i="3"/>
  <c r="M17" i="3"/>
  <c r="N17" i="3" s="1"/>
  <c r="L34" i="3"/>
  <c r="M15" i="3"/>
  <c r="N15" i="3" s="1"/>
  <c r="L25" i="3"/>
  <c r="L40" i="3"/>
  <c r="L27" i="3"/>
  <c r="E15" i="3"/>
  <c r="H15" i="3" s="1"/>
  <c r="I15" i="3" s="1"/>
  <c r="L24" i="3"/>
  <c r="M14" i="3"/>
  <c r="N14" i="3" s="1"/>
  <c r="L14" i="3"/>
  <c r="L41" i="3"/>
  <c r="L16" i="3"/>
  <c r="M29" i="3"/>
  <c r="N29" i="3" s="1"/>
  <c r="L29" i="3"/>
  <c r="E29" i="3"/>
  <c r="H29" i="3" s="1"/>
  <c r="I29" i="3" s="1"/>
  <c r="G29" i="3"/>
  <c r="E33" i="3"/>
  <c r="H33" i="3" s="1"/>
  <c r="I33" i="3" s="1"/>
  <c r="G33" i="3"/>
  <c r="E40" i="3"/>
  <c r="H40" i="3" s="1"/>
  <c r="I40" i="3" s="1"/>
  <c r="G40" i="3"/>
  <c r="L39" i="3"/>
  <c r="M39" i="3"/>
  <c r="N39" i="3" s="1"/>
  <c r="L35" i="3"/>
  <c r="M35" i="3"/>
  <c r="N35" i="3" s="1"/>
  <c r="G39" i="3"/>
  <c r="E39" i="3"/>
  <c r="H39" i="3" s="1"/>
  <c r="I39" i="3" s="1"/>
  <c r="M33" i="3"/>
  <c r="N33" i="3" s="1"/>
  <c r="L33" i="3"/>
  <c r="L42" i="3"/>
  <c r="L38" i="3"/>
  <c r="M32" i="3"/>
  <c r="N32" i="3" s="1"/>
  <c r="L32" i="3"/>
  <c r="M37" i="3"/>
  <c r="N37" i="3" s="1"/>
  <c r="L37" i="3"/>
  <c r="L36" i="3"/>
  <c r="AF16" i="3"/>
  <c r="AG15" i="3"/>
  <c r="E41" i="3"/>
  <c r="H41" i="3" s="1"/>
  <c r="I41" i="3" s="1"/>
  <c r="G41" i="3"/>
  <c r="E37" i="3"/>
  <c r="H37" i="3" s="1"/>
  <c r="I37" i="3" s="1"/>
  <c r="G37" i="3"/>
  <c r="E31" i="3"/>
  <c r="H31" i="3" s="1"/>
  <c r="I31" i="3" s="1"/>
  <c r="G31" i="3"/>
  <c r="M31" i="3"/>
  <c r="N31" i="3" s="1"/>
  <c r="L31" i="3"/>
  <c r="G35" i="3"/>
  <c r="E35" i="3"/>
  <c r="H35" i="3" s="1"/>
  <c r="I35" i="3" s="1"/>
  <c r="G17" i="4" l="1"/>
  <c r="G18" i="4"/>
  <c r="E30" i="4"/>
  <c r="F31" i="4"/>
  <c r="G22" i="1"/>
  <c r="I22" i="1" s="1"/>
  <c r="J21" i="1"/>
  <c r="G30" i="4"/>
  <c r="G24" i="4"/>
  <c r="G19" i="4"/>
  <c r="G29" i="4"/>
  <c r="G20" i="4"/>
  <c r="G27" i="4"/>
  <c r="G21" i="4"/>
  <c r="G26" i="4"/>
  <c r="G25" i="4"/>
  <c r="I72" i="4"/>
  <c r="G28" i="4"/>
  <c r="G23" i="4"/>
  <c r="G22" i="4"/>
  <c r="I21" i="1"/>
  <c r="H25" i="1"/>
  <c r="H26" i="1" s="1"/>
  <c r="H27" i="1" s="1"/>
  <c r="AG16" i="3"/>
  <c r="AF17" i="3"/>
  <c r="G31" i="4" l="1"/>
  <c r="E31" i="4"/>
  <c r="G23" i="1"/>
  <c r="J23" i="1" s="1"/>
  <c r="J22" i="1"/>
  <c r="I73" i="4"/>
  <c r="AF18" i="3"/>
  <c r="AG17" i="3"/>
  <c r="H28" i="1"/>
  <c r="E32" i="4" l="1"/>
  <c r="F32" i="4"/>
  <c r="G24" i="1"/>
  <c r="J24" i="1" s="1"/>
  <c r="I23" i="1"/>
  <c r="I74" i="4"/>
  <c r="AG18" i="3"/>
  <c r="AF19" i="3"/>
  <c r="H29" i="1"/>
  <c r="F33" i="4" l="1"/>
  <c r="G33" i="4" s="1"/>
  <c r="G32" i="4"/>
  <c r="E33" i="4"/>
  <c r="I24" i="1"/>
  <c r="G25" i="1"/>
  <c r="J25" i="1" s="1"/>
  <c r="I75" i="4"/>
  <c r="AF20" i="3"/>
  <c r="AG19" i="3"/>
  <c r="H30" i="1"/>
  <c r="E34" i="4" l="1"/>
  <c r="F34" i="4"/>
  <c r="G26" i="1"/>
  <c r="I26" i="1" s="1"/>
  <c r="I25" i="1"/>
  <c r="I76" i="4"/>
  <c r="AG20" i="3"/>
  <c r="AF21" i="3"/>
  <c r="H31" i="1"/>
  <c r="F35" i="4" l="1"/>
  <c r="G35" i="4" s="1"/>
  <c r="G34" i="4"/>
  <c r="E35" i="4"/>
  <c r="J26" i="1"/>
  <c r="G27" i="1"/>
  <c r="I77" i="4"/>
  <c r="AF22" i="3"/>
  <c r="AG21" i="3"/>
  <c r="H32" i="1"/>
  <c r="H33" i="1" s="1"/>
  <c r="H34" i="1" s="1"/>
  <c r="H35" i="1" s="1"/>
  <c r="H36" i="1" s="1"/>
  <c r="H37" i="1" s="1"/>
  <c r="F36" i="4" l="1"/>
  <c r="E36" i="4"/>
  <c r="J27" i="1"/>
  <c r="I27" i="1"/>
  <c r="G28" i="1"/>
  <c r="I78" i="4"/>
  <c r="AG22" i="3"/>
  <c r="AF23" i="3"/>
  <c r="H38" i="1"/>
  <c r="E37" i="4" l="1"/>
  <c r="F37" i="4"/>
  <c r="G36" i="4"/>
  <c r="I28" i="1"/>
  <c r="G29" i="1"/>
  <c r="J28" i="1"/>
  <c r="I79" i="4"/>
  <c r="AF24" i="3"/>
  <c r="AG23" i="3"/>
  <c r="H39" i="1"/>
  <c r="I29" i="1"/>
  <c r="E38" i="4" l="1"/>
  <c r="G37" i="4"/>
  <c r="F38" i="4"/>
  <c r="G30" i="1"/>
  <c r="I30" i="1" s="1"/>
  <c r="J29" i="1"/>
  <c r="I80" i="4"/>
  <c r="AF25" i="3"/>
  <c r="AG24" i="3"/>
  <c r="H40" i="1"/>
  <c r="F39" i="4" l="1"/>
  <c r="E39" i="4"/>
  <c r="G38" i="4"/>
  <c r="G31" i="1"/>
  <c r="I31" i="1" s="1"/>
  <c r="J30" i="1"/>
  <c r="I81" i="4"/>
  <c r="AF26" i="3"/>
  <c r="AG25" i="3"/>
  <c r="H41" i="1"/>
  <c r="E40" i="4" l="1"/>
  <c r="F40" i="4"/>
  <c r="G39" i="4"/>
  <c r="G32" i="1"/>
  <c r="I32" i="1" s="1"/>
  <c r="J31" i="1"/>
  <c r="I82" i="4"/>
  <c r="AF27" i="3"/>
  <c r="AG26" i="3"/>
  <c r="H42" i="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F41" i="4" l="1"/>
  <c r="G40" i="4"/>
  <c r="E41" i="4"/>
  <c r="G33" i="1"/>
  <c r="I33" i="1" s="1"/>
  <c r="J32" i="1"/>
  <c r="H85" i="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I83" i="4"/>
  <c r="AF28" i="3"/>
  <c r="AG27" i="3"/>
  <c r="E42" i="4" l="1"/>
  <c r="F42" i="4"/>
  <c r="G41" i="4"/>
  <c r="J33" i="1"/>
  <c r="G34" i="1"/>
  <c r="I34" i="1" s="1"/>
  <c r="I84" i="4"/>
  <c r="AF29" i="3"/>
  <c r="AG28" i="3"/>
  <c r="E43" i="4" l="1"/>
  <c r="F43" i="4"/>
  <c r="G42" i="4"/>
  <c r="J34" i="1"/>
  <c r="G35" i="1"/>
  <c r="I85" i="4"/>
  <c r="AF30" i="3"/>
  <c r="AG29" i="3"/>
  <c r="I35" i="1"/>
  <c r="F44" i="4" l="1"/>
  <c r="G43" i="4"/>
  <c r="E44" i="4"/>
  <c r="J35" i="1"/>
  <c r="G36" i="1"/>
  <c r="I86" i="4"/>
  <c r="AF31" i="3"/>
  <c r="AG30" i="3"/>
  <c r="E45" i="4" l="1"/>
  <c r="F45" i="4"/>
  <c r="G44" i="4"/>
  <c r="G37" i="1"/>
  <c r="J36" i="1"/>
  <c r="I36" i="1"/>
  <c r="I87" i="4"/>
  <c r="AF32" i="3"/>
  <c r="AG31" i="3"/>
  <c r="F46" i="4" l="1"/>
  <c r="G45" i="4"/>
  <c r="E46" i="4"/>
  <c r="G38" i="1"/>
  <c r="J37" i="1"/>
  <c r="I37" i="1"/>
  <c r="I88" i="4"/>
  <c r="AF33" i="3"/>
  <c r="AG32" i="3"/>
  <c r="E47" i="4" l="1"/>
  <c r="F47" i="4"/>
  <c r="G46" i="4"/>
  <c r="G39" i="1"/>
  <c r="J38" i="1"/>
  <c r="I38" i="1"/>
  <c r="I89" i="4"/>
  <c r="AF34" i="3"/>
  <c r="AG33" i="3"/>
  <c r="F48" i="4" l="1"/>
  <c r="G47" i="4"/>
  <c r="E48" i="4"/>
  <c r="J39" i="1"/>
  <c r="G40" i="1"/>
  <c r="I39" i="1"/>
  <c r="I90" i="4"/>
  <c r="AF35" i="3"/>
  <c r="AG34" i="3"/>
  <c r="E49" i="4" l="1"/>
  <c r="F49" i="4"/>
  <c r="G48" i="4"/>
  <c r="G41" i="1"/>
  <c r="J40" i="1"/>
  <c r="I40" i="1"/>
  <c r="I91" i="4"/>
  <c r="AG35" i="3"/>
  <c r="AF36" i="3"/>
  <c r="F50" i="4" l="1"/>
  <c r="G49" i="4"/>
  <c r="E50" i="4"/>
  <c r="G42" i="1"/>
  <c r="J41" i="1"/>
  <c r="I41" i="1"/>
  <c r="I92" i="4"/>
  <c r="AG36" i="3"/>
  <c r="AF37" i="3"/>
  <c r="E51" i="4" l="1"/>
  <c r="F51" i="4"/>
  <c r="G50" i="4"/>
  <c r="G43" i="1"/>
  <c r="J42" i="1"/>
  <c r="I42" i="1"/>
  <c r="I93" i="4"/>
  <c r="AG37" i="3"/>
  <c r="AF38" i="3"/>
  <c r="F52" i="4" l="1"/>
  <c r="G51" i="4"/>
  <c r="E52" i="4"/>
  <c r="G44" i="1"/>
  <c r="J43" i="1"/>
  <c r="I43" i="1"/>
  <c r="I94" i="4"/>
  <c r="AF39" i="3"/>
  <c r="AG38" i="3"/>
  <c r="E53" i="4" l="1"/>
  <c r="F53" i="4"/>
  <c r="G52" i="4"/>
  <c r="G45" i="1"/>
  <c r="J44" i="1"/>
  <c r="I44" i="1"/>
  <c r="I95" i="4"/>
  <c r="AG39" i="3"/>
  <c r="AF40" i="3"/>
  <c r="F54" i="4" l="1"/>
  <c r="G53" i="4"/>
  <c r="E54" i="4"/>
  <c r="G46" i="1"/>
  <c r="J45" i="1"/>
  <c r="I45" i="1"/>
  <c r="I96" i="4"/>
  <c r="AG40" i="3"/>
  <c r="AF41" i="3"/>
  <c r="E55" i="4" l="1"/>
  <c r="F55" i="4"/>
  <c r="G54" i="4"/>
  <c r="G47" i="1"/>
  <c r="J46" i="1"/>
  <c r="I46" i="1"/>
  <c r="I97" i="4"/>
  <c r="AG41" i="3"/>
  <c r="AF42" i="3"/>
  <c r="AG42" i="3" s="1"/>
  <c r="F56" i="4" l="1"/>
  <c r="G55" i="4"/>
  <c r="E56" i="4"/>
  <c r="G48" i="1"/>
  <c r="J47" i="1"/>
  <c r="I47" i="1"/>
  <c r="I98" i="4"/>
  <c r="E57" i="4" l="1"/>
  <c r="F57" i="4"/>
  <c r="G56" i="4"/>
  <c r="G49" i="1"/>
  <c r="J48" i="1"/>
  <c r="I48" i="1"/>
  <c r="I99" i="4"/>
  <c r="F58" i="4" l="1"/>
  <c r="G57" i="4"/>
  <c r="E58" i="4"/>
  <c r="G50" i="1"/>
  <c r="J49" i="1"/>
  <c r="I49" i="1"/>
  <c r="I100" i="4"/>
  <c r="E59" i="4" l="1"/>
  <c r="F59" i="4"/>
  <c r="G58" i="4"/>
  <c r="G51" i="1"/>
  <c r="J50" i="1"/>
  <c r="I50" i="1"/>
  <c r="I101" i="4"/>
  <c r="F60" i="4" l="1"/>
  <c r="G59" i="4"/>
  <c r="E60" i="4"/>
  <c r="G52" i="1"/>
  <c r="J51" i="1"/>
  <c r="I51" i="1"/>
  <c r="I102" i="4"/>
  <c r="E61" i="4" l="1"/>
  <c r="F61" i="4"/>
  <c r="G60" i="4"/>
  <c r="G53" i="1"/>
  <c r="J52" i="1"/>
  <c r="I52" i="1"/>
  <c r="I103" i="4"/>
  <c r="F62" i="4" l="1"/>
  <c r="G61" i="4"/>
  <c r="E62" i="4"/>
  <c r="G54" i="1"/>
  <c r="J53" i="1"/>
  <c r="I53" i="1"/>
  <c r="I104" i="4"/>
  <c r="E63" i="4" l="1"/>
  <c r="F63" i="4"/>
  <c r="G62" i="4"/>
  <c r="G55" i="1"/>
  <c r="J54" i="1"/>
  <c r="I54" i="1"/>
  <c r="I105" i="4"/>
  <c r="F64" i="4" l="1"/>
  <c r="G63" i="4"/>
  <c r="E64" i="4"/>
  <c r="G56" i="1"/>
  <c r="J55" i="1"/>
  <c r="I55" i="1"/>
  <c r="I106" i="4"/>
  <c r="E65" i="4" l="1"/>
  <c r="F65" i="4"/>
  <c r="G64" i="4"/>
  <c r="G57" i="1"/>
  <c r="J56" i="1"/>
  <c r="I56" i="1"/>
  <c r="I107" i="4"/>
  <c r="F66" i="4" l="1"/>
  <c r="G65" i="4"/>
  <c r="E66" i="4"/>
  <c r="G58" i="1"/>
  <c r="J57" i="1"/>
  <c r="I57" i="1"/>
  <c r="I108" i="4"/>
  <c r="E67" i="4" l="1"/>
  <c r="F67" i="4"/>
  <c r="G66" i="4"/>
  <c r="G59" i="1"/>
  <c r="J58" i="1"/>
  <c r="I58" i="1"/>
  <c r="I109" i="4"/>
  <c r="F68" i="4" l="1"/>
  <c r="G67" i="4"/>
  <c r="E68" i="4"/>
  <c r="G60" i="1"/>
  <c r="J59" i="1"/>
  <c r="I59" i="1"/>
  <c r="I110" i="4"/>
  <c r="E69" i="4" l="1"/>
  <c r="F69" i="4"/>
  <c r="G68" i="4"/>
  <c r="G61" i="1"/>
  <c r="J60" i="1"/>
  <c r="I60" i="1"/>
  <c r="I111" i="4"/>
  <c r="F70" i="4" l="1"/>
  <c r="G69" i="4"/>
  <c r="E70" i="4"/>
  <c r="G62" i="1"/>
  <c r="J61" i="1"/>
  <c r="I61" i="1"/>
  <c r="I112" i="4"/>
  <c r="E71" i="4" l="1"/>
  <c r="F71" i="4"/>
  <c r="G70" i="4"/>
  <c r="G63" i="1"/>
  <c r="J62" i="1"/>
  <c r="I62" i="1"/>
  <c r="I113" i="4"/>
  <c r="F72" i="4" l="1"/>
  <c r="G71" i="4"/>
  <c r="E72" i="4"/>
  <c r="G64" i="1"/>
  <c r="J63" i="1"/>
  <c r="I63" i="1"/>
  <c r="I114" i="4"/>
  <c r="E73" i="4" l="1"/>
  <c r="F73" i="4"/>
  <c r="G72" i="4"/>
  <c r="G65" i="1"/>
  <c r="J64" i="1"/>
  <c r="I64" i="1"/>
  <c r="I115" i="4"/>
  <c r="F74" i="4" l="1"/>
  <c r="G73" i="4"/>
  <c r="E74" i="4"/>
  <c r="G66" i="1"/>
  <c r="J65" i="1"/>
  <c r="I65" i="1"/>
  <c r="I116" i="4"/>
  <c r="E75" i="4" l="1"/>
  <c r="F75" i="4"/>
  <c r="G74" i="4"/>
  <c r="G67" i="1"/>
  <c r="J66" i="1"/>
  <c r="I66" i="1"/>
  <c r="I117" i="4"/>
  <c r="F76" i="4" l="1"/>
  <c r="G75" i="4"/>
  <c r="E76" i="4"/>
  <c r="G68" i="1"/>
  <c r="J67" i="1"/>
  <c r="I67" i="1"/>
  <c r="E77" i="4" l="1"/>
  <c r="F77" i="4"/>
  <c r="G76" i="4"/>
  <c r="G69" i="1"/>
  <c r="J68" i="1"/>
  <c r="I68" i="1"/>
  <c r="F78" i="4" l="1"/>
  <c r="G77" i="4"/>
  <c r="E78" i="4"/>
  <c r="G70" i="1"/>
  <c r="J69" i="1"/>
  <c r="I69" i="1"/>
  <c r="E79" i="4" l="1"/>
  <c r="F79" i="4"/>
  <c r="G78" i="4"/>
  <c r="G71" i="1"/>
  <c r="J70" i="1"/>
  <c r="I70" i="1"/>
  <c r="F80" i="4" l="1"/>
  <c r="G79" i="4"/>
  <c r="E80" i="4"/>
  <c r="J71" i="1"/>
  <c r="G72" i="1"/>
  <c r="I71" i="1"/>
  <c r="E81" i="4" l="1"/>
  <c r="F81" i="4"/>
  <c r="G80" i="4"/>
  <c r="J72" i="1"/>
  <c r="G73" i="1"/>
  <c r="I72" i="1"/>
  <c r="F82" i="4" l="1"/>
  <c r="G81" i="4"/>
  <c r="E82" i="4"/>
  <c r="J73" i="1"/>
  <c r="G74" i="1"/>
  <c r="I73" i="1"/>
  <c r="E83" i="4" l="1"/>
  <c r="F83" i="4"/>
  <c r="G82" i="4"/>
  <c r="J74" i="1"/>
  <c r="G75" i="1"/>
  <c r="I74" i="1"/>
  <c r="F84" i="4" l="1"/>
  <c r="G83" i="4"/>
  <c r="E84" i="4"/>
  <c r="J75" i="1"/>
  <c r="G76" i="1"/>
  <c r="I75" i="1"/>
  <c r="E85" i="4" l="1"/>
  <c r="F85" i="4"/>
  <c r="G84" i="4"/>
  <c r="J76" i="1"/>
  <c r="G77" i="1"/>
  <c r="I76" i="1"/>
  <c r="F86" i="4" l="1"/>
  <c r="G85" i="4"/>
  <c r="E86" i="4"/>
  <c r="J77" i="1"/>
  <c r="G78" i="1"/>
  <c r="I77" i="1"/>
  <c r="E87" i="4" l="1"/>
  <c r="F87" i="4"/>
  <c r="G86" i="4"/>
  <c r="J78" i="1"/>
  <c r="G79" i="1"/>
  <c r="I78" i="1"/>
  <c r="F88" i="4" l="1"/>
  <c r="G87" i="4"/>
  <c r="E88" i="4"/>
  <c r="J79" i="1"/>
  <c r="G80" i="1"/>
  <c r="I79" i="1"/>
  <c r="E89" i="4" l="1"/>
  <c r="F89" i="4"/>
  <c r="G88" i="4"/>
  <c r="G81" i="1"/>
  <c r="J80" i="1"/>
  <c r="I80" i="1"/>
  <c r="F90" i="4" l="1"/>
  <c r="G89" i="4"/>
  <c r="E90" i="4"/>
  <c r="J81" i="1"/>
  <c r="G82" i="1"/>
  <c r="I81" i="1"/>
  <c r="E91" i="4" l="1"/>
  <c r="F91" i="4"/>
  <c r="G90" i="4"/>
  <c r="J82" i="1"/>
  <c r="G83" i="1"/>
  <c r="I82" i="1"/>
  <c r="F92" i="4" l="1"/>
  <c r="G91" i="4"/>
  <c r="E92" i="4"/>
  <c r="G84" i="1"/>
  <c r="J18" i="1" s="1"/>
  <c r="J83" i="1"/>
  <c r="I83" i="1"/>
  <c r="E93" i="4" l="1"/>
  <c r="F93" i="4"/>
  <c r="G92" i="4"/>
  <c r="J84" i="1"/>
  <c r="G85" i="1"/>
  <c r="I84" i="1"/>
  <c r="F94" i="4" l="1"/>
  <c r="G93" i="4"/>
  <c r="E94" i="4"/>
  <c r="I85" i="1"/>
  <c r="J85" i="1"/>
  <c r="G86" i="1"/>
  <c r="E95" i="4" l="1"/>
  <c r="F95" i="4"/>
  <c r="G94" i="4"/>
  <c r="I86" i="1"/>
  <c r="G87" i="1"/>
  <c r="J86" i="1"/>
  <c r="F96" i="4" l="1"/>
  <c r="G95" i="4"/>
  <c r="E96" i="4"/>
  <c r="J87" i="1"/>
  <c r="I87" i="1"/>
  <c r="G88" i="1"/>
  <c r="E97" i="4" l="1"/>
  <c r="F97" i="4"/>
  <c r="G96" i="4"/>
  <c r="J88" i="1"/>
  <c r="I88" i="1"/>
  <c r="G89" i="1"/>
  <c r="F98" i="4" l="1"/>
  <c r="G97" i="4"/>
  <c r="E98" i="4"/>
  <c r="J89" i="1"/>
  <c r="I89" i="1"/>
  <c r="G90" i="1"/>
  <c r="E99" i="4" l="1"/>
  <c r="F99" i="4"/>
  <c r="G98" i="4"/>
  <c r="J90" i="1"/>
  <c r="G91" i="1"/>
  <c r="I90" i="1"/>
  <c r="F100" i="4" l="1"/>
  <c r="G99" i="4"/>
  <c r="E100" i="4"/>
  <c r="I91" i="1"/>
  <c r="J91" i="1"/>
  <c r="G92" i="1"/>
  <c r="E101" i="4" l="1"/>
  <c r="F101" i="4"/>
  <c r="G100" i="4"/>
  <c r="I92" i="1"/>
  <c r="G93" i="1"/>
  <c r="J92" i="1"/>
  <c r="F102" i="4" l="1"/>
  <c r="G101" i="4"/>
  <c r="E102" i="4"/>
  <c r="G94" i="1"/>
  <c r="I93" i="1"/>
  <c r="J93" i="1"/>
  <c r="E103" i="4" l="1"/>
  <c r="F103" i="4"/>
  <c r="G102" i="4"/>
  <c r="G95" i="1"/>
  <c r="I94" i="1"/>
  <c r="J94" i="1"/>
  <c r="F104" i="4" l="1"/>
  <c r="G103" i="4"/>
  <c r="E104" i="4"/>
  <c r="J95" i="1"/>
  <c r="G96" i="1"/>
  <c r="I95" i="1"/>
  <c r="E105" i="4" l="1"/>
  <c r="F105" i="4"/>
  <c r="G104" i="4"/>
  <c r="J96" i="1"/>
  <c r="I96" i="1"/>
  <c r="G97" i="1"/>
  <c r="F106" i="4" l="1"/>
  <c r="G105" i="4"/>
  <c r="E106" i="4"/>
  <c r="G98" i="1"/>
  <c r="I97" i="1"/>
  <c r="J97" i="1"/>
  <c r="E107" i="4" l="1"/>
  <c r="F107" i="4"/>
  <c r="G106" i="4"/>
  <c r="J98" i="1"/>
  <c r="I98" i="1"/>
  <c r="G99" i="1"/>
  <c r="F108" i="4" l="1"/>
  <c r="G107" i="4"/>
  <c r="E108" i="4"/>
  <c r="I99" i="1"/>
  <c r="J99" i="1"/>
  <c r="G100" i="1"/>
  <c r="E109" i="4" l="1"/>
  <c r="F109" i="4"/>
  <c r="G108" i="4"/>
  <c r="J100" i="1"/>
  <c r="I100" i="1"/>
  <c r="G101" i="1"/>
  <c r="F110" i="4" l="1"/>
  <c r="G109" i="4"/>
  <c r="E110" i="4"/>
  <c r="J101" i="1"/>
  <c r="I101" i="1"/>
  <c r="G102" i="1"/>
  <c r="E111" i="4" l="1"/>
  <c r="F111" i="4"/>
  <c r="G110" i="4"/>
  <c r="J102" i="1"/>
  <c r="G103" i="1"/>
  <c r="I102" i="1"/>
  <c r="F112" i="4" l="1"/>
  <c r="G111" i="4"/>
  <c r="E112" i="4"/>
  <c r="I103" i="1"/>
  <c r="J103" i="1"/>
  <c r="G104" i="1"/>
  <c r="E113" i="4" l="1"/>
  <c r="F113" i="4"/>
  <c r="G112" i="4"/>
  <c r="I104" i="1"/>
  <c r="J104" i="1"/>
  <c r="G105" i="1"/>
  <c r="F114" i="4" l="1"/>
  <c r="G113" i="4"/>
  <c r="E114" i="4"/>
  <c r="G106" i="1"/>
  <c r="I105" i="1"/>
  <c r="J105" i="1"/>
  <c r="D116" i="4" l="1"/>
  <c r="E115" i="4"/>
  <c r="F115" i="4"/>
  <c r="G114" i="4"/>
  <c r="J106" i="1"/>
  <c r="G107" i="1"/>
  <c r="I106" i="1"/>
  <c r="F116" i="4" l="1"/>
  <c r="G115" i="4"/>
  <c r="D117" i="4"/>
  <c r="J19" i="4" s="1"/>
  <c r="E116" i="4"/>
  <c r="J108" i="4"/>
  <c r="J112" i="4"/>
  <c r="J107" i="1"/>
  <c r="G108" i="1"/>
  <c r="I107" i="1"/>
  <c r="J116" i="4" l="1"/>
  <c r="J110" i="4"/>
  <c r="J16" i="4"/>
  <c r="J114" i="4"/>
  <c r="E117" i="4"/>
  <c r="J23" i="4"/>
  <c r="J37" i="4"/>
  <c r="J33" i="4"/>
  <c r="J117" i="4"/>
  <c r="J36" i="4"/>
  <c r="J20" i="4"/>
  <c r="J26" i="4"/>
  <c r="J32" i="4"/>
  <c r="J28" i="4"/>
  <c r="J30" i="4"/>
  <c r="J38" i="4"/>
  <c r="J24" i="4"/>
  <c r="J31" i="4"/>
  <c r="J22" i="4"/>
  <c r="J21" i="4"/>
  <c r="J17" i="4"/>
  <c r="J35" i="4"/>
  <c r="J27" i="4"/>
  <c r="J34" i="4"/>
  <c r="J18" i="4"/>
  <c r="J25" i="4"/>
  <c r="J29"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13" i="4"/>
  <c r="J111" i="4"/>
  <c r="J115" i="4"/>
  <c r="J109" i="4"/>
  <c r="F117" i="4"/>
  <c r="G117" i="4" s="1"/>
  <c r="G116" i="4"/>
  <c r="J108" i="1"/>
  <c r="G109" i="1"/>
  <c r="I108" i="1"/>
  <c r="I109" i="1" l="1"/>
  <c r="G110" i="1"/>
  <c r="J109" i="1"/>
  <c r="J110" i="1" l="1"/>
  <c r="G111" i="1"/>
  <c r="I110" i="1"/>
  <c r="I111" i="1" l="1"/>
  <c r="J111" i="1"/>
  <c r="G112" i="1"/>
  <c r="I112" i="1" l="1"/>
  <c r="J112" i="1"/>
  <c r="G113" i="1"/>
  <c r="I113" i="1" l="1"/>
  <c r="J113" i="1"/>
  <c r="G114" i="1"/>
  <c r="J114" i="1" l="1"/>
  <c r="I114" i="1"/>
  <c r="G115" i="1"/>
  <c r="I115" i="1" l="1"/>
  <c r="J115" i="1"/>
  <c r="G116" i="1"/>
  <c r="I116" i="1" l="1"/>
  <c r="G117" i="1"/>
  <c r="J116" i="1"/>
  <c r="G118" i="1" l="1"/>
  <c r="I117" i="1"/>
  <c r="J117" i="1"/>
  <c r="G119" i="1" l="1"/>
  <c r="I118" i="1"/>
  <c r="J118" i="1"/>
  <c r="J119" i="1" l="1"/>
  <c r="I119" i="1"/>
</calcChain>
</file>

<file path=xl/sharedStrings.xml><?xml version="1.0" encoding="utf-8"?>
<sst xmlns="http://schemas.openxmlformats.org/spreadsheetml/2006/main" count="109" uniqueCount="97">
  <si>
    <t>Jour</t>
  </si>
  <si>
    <t>hypothèse à priori</t>
  </si>
  <si>
    <t>paramètre loi beta initiale alpha</t>
  </si>
  <si>
    <t>% de défectueux acceptable</t>
  </si>
  <si>
    <t>paramètre loi beta initiale beta</t>
  </si>
  <si>
    <t>taille de l'échantillon contrôlé n</t>
  </si>
  <si>
    <t>Seuil de suspicion (50%)</t>
  </si>
  <si>
    <t>proportion bayesienne de defecteux pn</t>
  </si>
  <si>
    <t>Seuil de maîtrise (&lt;10%)</t>
  </si>
  <si>
    <t>maitrise du risque process</t>
  </si>
  <si>
    <t>process maitrisé</t>
  </si>
  <si>
    <t>process sous surveillance</t>
  </si>
  <si>
    <t>suspicion de dérive</t>
  </si>
  <si>
    <t>confiance / fiabilité*</t>
  </si>
  <si>
    <t>P&gt;50%</t>
  </si>
  <si>
    <t>P&gt;95%</t>
  </si>
  <si>
    <t>modéré</t>
  </si>
  <si>
    <t>critique</t>
  </si>
  <si>
    <t>faible</t>
  </si>
  <si>
    <t>Seuil de surveillance (30%)</t>
  </si>
  <si>
    <t>aspect</t>
  </si>
  <si>
    <t xml:space="preserve">carte de contrôle bayesienne </t>
  </si>
  <si>
    <t>iso 2859</t>
  </si>
  <si>
    <t>utilisation d'a priori</t>
  </si>
  <si>
    <t>adaptabilité</t>
  </si>
  <si>
    <t>taille d'échantillon</t>
  </si>
  <si>
    <t>prise en compte du risque</t>
  </si>
  <si>
    <t xml:space="preserve">approche decisionnelle </t>
  </si>
  <si>
    <t xml:space="preserve">detection du changement </t>
  </si>
  <si>
    <t>integre la connaissance de l'historique permettant plus de flexibilité et précision dans l'estimation des defauts</t>
  </si>
  <si>
    <t>mise à jour des probabilités à chaque lot contrôlé permettant une détection rapide des dérives</t>
  </si>
  <si>
    <t>choix des seuils d'alerte et décision selon les coûts avec une meilleure maîtrise du risque client/fournisseur</t>
  </si>
  <si>
    <t>probabilité interprétable que la proportion de défaut dépasse un seuil, facilitant la prise décision</t>
  </si>
  <si>
    <t>pas de prise en compte de l'information ou de l'historique</t>
  </si>
  <si>
    <t>définit des plans d'échantillonnage fixes et standardisées, moins réactifs aux évolutions rapides</t>
  </si>
  <si>
    <t>utilisation des NQA et niveau d'inspection pour équilibrer le risqsue client/fournisseur mais sans prise en compte des coûts</t>
  </si>
  <si>
    <t>pas de décision intermédiaire : le lot est accepté ou rejeté</t>
  </si>
  <si>
    <t xml:space="preserve">En résumé, la carte bayesienne est plus avancé, évolutive et intégre les connaissances passées </t>
  </si>
  <si>
    <t>Fiabilité en temps réel :</t>
  </si>
  <si>
    <t>*formule de Bayes pour 0 NC</t>
  </si>
  <si>
    <t>risque process</t>
  </si>
  <si>
    <t>&lt; liste déroulante</t>
  </si>
  <si>
    <t>process critique retenu :</t>
  </si>
  <si>
    <t>process en dérive net</t>
  </si>
  <si>
    <t>paramètre alpha</t>
  </si>
  <si>
    <t>limite acceptable / proportion p0</t>
  </si>
  <si>
    <t>si la Proba tend vers 100% , alors la variance est significativement plus grande que prévue</t>
  </si>
  <si>
    <t>si la Proba tend vers -100% , alors la variance est significativement plus petite que prévue</t>
  </si>
  <si>
    <t>si la probabilité dépasse 95% = décalage de plus de 2s</t>
  </si>
  <si>
    <t>Proba changement variance</t>
  </si>
  <si>
    <t>z (variance)</t>
  </si>
  <si>
    <t>Écart-type var (σ_varₙ)</t>
  </si>
  <si>
    <t>Var. bayésienne (σ²ₙ)</t>
  </si>
  <si>
    <t>Var. échantillon (s²)</t>
  </si>
  <si>
    <t>Proba changement moyenne</t>
  </si>
  <si>
    <t>z (moyenne)</t>
  </si>
  <si>
    <t>Écart-type moy. (σₙ)</t>
  </si>
  <si>
    <t>variance σn</t>
  </si>
  <si>
    <t>Moyenne a post. (μₙ)</t>
  </si>
  <si>
    <t>Moy. observée (x̄)</t>
  </si>
  <si>
    <t>observation</t>
  </si>
  <si>
    <t>notez ici la limite d'alerte</t>
  </si>
  <si>
    <t>limite Proba</t>
  </si>
  <si>
    <t>notez ici le nombre d'observation ayant permis de trouver σ (dépend du risque : 29/59/299)</t>
  </si>
  <si>
    <t>nombre d'observation n0</t>
  </si>
  <si>
    <t>notez ici l'écart-type observé sur n0 observations</t>
  </si>
  <si>
    <t>écart-type connu observé σ</t>
  </si>
  <si>
    <t xml:space="preserve">notez ici Tolérance / 8 pour connaître l'écart-type </t>
  </si>
  <si>
    <t>écart-type connu a priori σ0</t>
  </si>
  <si>
    <t>Tolérance -</t>
  </si>
  <si>
    <r>
      <rPr>
        <b/>
        <sz val="10"/>
        <rFont val="Arial"/>
        <family val="2"/>
      </rPr>
      <t>Suivi des observations</t>
    </r>
    <r>
      <rPr>
        <sz val="10"/>
        <rFont val="Arial"/>
        <family val="2"/>
      </rPr>
      <t xml:space="preserve"> est une carte aux valeurs uniques qui suit vos données dans l'intervalle de tolérance.
</t>
    </r>
    <r>
      <rPr>
        <b/>
        <sz val="10"/>
        <rFont val="Arial"/>
        <family val="2"/>
      </rPr>
      <t>Probabilité d'un changement de la moyenne</t>
    </r>
    <r>
      <rPr>
        <sz val="10"/>
        <rFont val="Arial"/>
        <family val="2"/>
      </rPr>
      <t xml:space="preserve"> correspond au z-score de la moyenne bayesienne. Donc si z-score = 2, alors la graphique affichera 95%, indiquuant une dérive net de la moyenne bayesienne
</t>
    </r>
    <r>
      <rPr>
        <b/>
        <sz val="10"/>
        <rFont val="Arial"/>
        <family val="2"/>
      </rPr>
      <t>Suivi de la variance bayesienne</t>
    </r>
    <r>
      <rPr>
        <sz val="10"/>
        <rFont val="Arial"/>
        <family val="2"/>
      </rPr>
      <t xml:space="preserve"> indique simplement la variance et la variance a priori (la droite horizontale). Cela permet de savoir si l'on avait vu juste avec l'a priori.
</t>
    </r>
    <r>
      <rPr>
        <b/>
        <sz val="10"/>
        <rFont val="Arial"/>
        <family val="2"/>
      </rPr>
      <t>La probabilité d'un changement de la variance</t>
    </r>
    <r>
      <rPr>
        <sz val="10"/>
        <rFont val="Arial"/>
        <family val="2"/>
      </rPr>
      <t xml:space="preserve"> permet de voir si la variance reste stable ou si elle augment vers 100% OU rétrécit vers -100% (idéal). Tout comme pour la moyenne bayésienne, elle indique un changement strict si elle dépasse les 95%</t>
    </r>
  </si>
  <si>
    <t>Tolérance +</t>
  </si>
  <si>
    <t>notez ici la valeur cible</t>
  </si>
  <si>
    <t>moyenne connue a priori µ0</t>
  </si>
  <si>
    <t>pas besoin de fixer a priori une taille d'échantillonnage fixe, avec une prise de décision selon la certitude obtenue</t>
  </si>
  <si>
    <t>taille fixée selon la taille du lot et le niveau d'inspection. Rigidité</t>
  </si>
  <si>
    <t>paramètre beta</t>
  </si>
  <si>
    <t>P&lt;10%</t>
  </si>
  <si>
    <t>30%&lt;</t>
  </si>
  <si>
    <t>proba P d'observer la limite acceptable</t>
  </si>
  <si>
    <t>La carte CUSUM (Cumulative Sum Control Chart) est un outil de contrôle statistique des procédés permettant de détecter rapidement des dérives dans un processus. La version bayésienne intègre l’actualisation de la probabilité d’être hors spécifications en fonction des données mesurées.</t>
  </si>
  <si>
    <t>proportion acceptable p0</t>
  </si>
  <si>
    <t>proportion inacceptable p1</t>
  </si>
  <si>
    <t>score CUSUM Si</t>
  </si>
  <si>
    <t>CUSUM cumulée Sn</t>
  </si>
  <si>
    <t>bon compromis détection/alerte</t>
  </si>
  <si>
    <t>équivalent à 3s sur une carte classique</t>
  </si>
  <si>
    <t>Seuil d'alerte</t>
  </si>
  <si>
    <t>nb de défaut d</t>
  </si>
  <si>
    <t>proportion de défectueux % de p</t>
  </si>
  <si>
    <t>Fiabilité process recherché</t>
  </si>
  <si>
    <t>seuil d'alerte h:</t>
  </si>
  <si>
    <t>point de rupture</t>
  </si>
  <si>
    <t>Mise en place d'un point de rupture pour palier au carte bayésienne qui deviennent robustesse avec l'accumulation des données</t>
  </si>
  <si>
    <r>
      <rPr>
        <b/>
        <u/>
        <sz val="11"/>
        <rFont val="Calibri"/>
        <family val="2"/>
        <scheme val="minor"/>
      </rPr>
      <t>Stratégie</t>
    </r>
    <r>
      <rPr>
        <sz val="11"/>
        <rFont val="Calibri"/>
        <family val="2"/>
        <scheme val="minor"/>
      </rPr>
      <t xml:space="preserve"> : lors de votre validation et selon le risque process établi (faible, modéré ou critique) donnant lieu, selon la formule de Bayes, à respectivement n = 29, 59 ou 299 pour une confiance de 95% et une fiabilité de 90, 95% et 99%, l'objectif était d'observer 0 NC. Vous avez fait la validation est tout était OK, le process est utilisé.
Votre process est alors en cours d'utilisation et vous voulez le </t>
    </r>
    <r>
      <rPr>
        <b/>
        <sz val="11"/>
        <rFont val="Calibri"/>
        <family val="2"/>
        <scheme val="minor"/>
      </rPr>
      <t>suivre par une carte de contrôle Bayesienne par attribut.</t>
    </r>
    <r>
      <rPr>
        <sz val="11"/>
        <rFont val="Calibri"/>
        <family val="2"/>
        <scheme val="minor"/>
      </rPr>
      <t xml:space="preserve"> Vous allez alors appliquer une taille d'échantillonnage n et compter le nombre de defecteux y. En fonction du nombre de defecteux y, vous avez la possibilité d'ajuster la taille de votre échantillon n. Vous devez juste vous assurer que la probabilité P(p(limite)) &lt; 30%, idéalement &lt; 10% (zone de maîtrise).
</t>
    </r>
    <r>
      <rPr>
        <b/>
        <sz val="11"/>
        <rFont val="Calibri"/>
        <family val="2"/>
        <scheme val="minor"/>
      </rPr>
      <t xml:space="preserve">Retenez que si P(pn&gt;limite) atteint 100% &lt;=&gt; vous serez alors confiant à 100% que la proportion pn de NC dépasse la limite définie par votre analyse de risque (1%, 5% ou 10%) remettant en cause la fiabilité de votre process. c'est pour cela que réagir à P=30% est une bonne approche préventive. Et l'on peut même considérer que si P&lt;10%, votre process est complétement maîtrisé.
</t>
    </r>
    <r>
      <rPr>
        <sz val="11"/>
        <rFont val="Calibri"/>
        <family val="2"/>
        <scheme val="minor"/>
      </rPr>
      <t xml:space="preserve">Pour palier au fait que la carte bayésienne devient de plus en plus robuste au fil des observations, pouvant empécher la détection de dérive rapide,une carte des ruptures permet d'identifier le jour où un changement brusque à été observé. C'est </t>
    </r>
    <r>
      <rPr>
        <b/>
        <sz val="11"/>
        <rFont val="Calibri"/>
        <family val="2"/>
        <scheme val="minor"/>
      </rPr>
      <t>le point de rupture Jour J</t>
    </r>
  </si>
  <si>
    <t>Seuil de surveillance</t>
  </si>
  <si>
    <t>Point de rupture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</si>
</sst>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8" x14ac:knownFonts="1">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u/>
      <sz val="11"/>
      <name val="Calibri"/>
      <family val="2"/>
      <scheme val="minor"/>
    </font>
    <font>
      <b/>
      <sz val="11"/>
      <name val="Calibri"/>
      <family val="2"/>
      <scheme val="minor"/>
    </font>
    <font>
      <sz val="10"/>
      <name val="Arial"/>
      <family val="2"/>
    </font>
    <font>
      <b/>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4999237037263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3">
    <xf numFmtId="0" fontId="0" fillId="0" borderId="0" xfId="0"/>
    <xf numFmtId="0" fontId="3" fillId="0" borderId="0" xfId="0" applyFont="1"/>
    <xf numFmtId="0" fontId="3" fillId="0" borderId="0" xfId="0" applyFont="1" applyAlignment="1">
      <alignment horizontal="right"/>
    </xf>
    <xf numFmtId="9" fontId="3" fillId="0" borderId="0" xfId="0" applyNumberFormat="1" applyFont="1" applyAlignment="1">
      <alignment horizontal="center"/>
    </xf>
    <xf numFmtId="9" fontId="3"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xf>
    <xf numFmtId="10" fontId="3" fillId="0" borderId="1" xfId="0" applyNumberFormat="1" applyFont="1" applyBorder="1" applyAlignment="1">
      <alignment horizontal="center"/>
    </xf>
    <xf numFmtId="0" fontId="3" fillId="0" borderId="0" xfId="0" applyFont="1" applyAlignment="1">
      <alignment horizontal="left" vertical="top" wrapText="1"/>
    </xf>
    <xf numFmtId="0" fontId="0" fillId="0" borderId="1" xfId="0" applyBorder="1" applyAlignment="1">
      <alignment wrapText="1"/>
    </xf>
    <xf numFmtId="0" fontId="0" fillId="0" borderId="1" xfId="0" applyBorder="1" applyAlignment="1">
      <alignment vertical="center" wrapText="1"/>
    </xf>
    <xf numFmtId="0" fontId="2" fillId="0" borderId="0" xfId="0" applyFont="1"/>
    <xf numFmtId="0" fontId="3" fillId="0" borderId="0" xfId="0" applyFont="1" applyAlignment="1">
      <alignment horizontal="right" vertical="top"/>
    </xf>
    <xf numFmtId="164" fontId="5" fillId="0" borderId="1" xfId="0" applyNumberFormat="1" applyFont="1" applyBorder="1" applyAlignment="1">
      <alignment horizontal="center"/>
    </xf>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9" fontId="3" fillId="8" borderId="1" xfId="0" applyNumberFormat="1" applyFont="1" applyFill="1" applyBorder="1" applyAlignment="1">
      <alignment horizontal="center"/>
    </xf>
    <xf numFmtId="0" fontId="5" fillId="0" borderId="0" xfId="0" applyFont="1" applyAlignment="1">
      <alignment horizontal="right"/>
    </xf>
    <xf numFmtId="0" fontId="3" fillId="6" borderId="1" xfId="0" applyFont="1" applyFill="1" applyBorder="1"/>
    <xf numFmtId="0" fontId="3" fillId="9" borderId="1" xfId="0" applyFont="1" applyFill="1" applyBorder="1"/>
    <xf numFmtId="0" fontId="3" fillId="10" borderId="1" xfId="0" applyFont="1" applyFill="1" applyBorder="1"/>
    <xf numFmtId="0" fontId="3" fillId="11" borderId="1" xfId="0" applyFont="1" applyFill="1" applyBorder="1"/>
    <xf numFmtId="0" fontId="6" fillId="0" borderId="0" xfId="0" applyFont="1"/>
    <xf numFmtId="0" fontId="6" fillId="0" borderId="0" xfId="0" applyFont="1" applyAlignment="1">
      <alignment horizontal="center" vertical="center" wrapText="1"/>
    </xf>
    <xf numFmtId="0" fontId="6" fillId="0" borderId="0" xfId="0" applyFont="1" applyAlignment="1">
      <alignment vertical="center" wrapText="1"/>
    </xf>
    <xf numFmtId="9" fontId="6" fillId="0" borderId="0" xfId="0" applyNumberFormat="1" applyFont="1"/>
    <xf numFmtId="16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0" applyNumberFormat="1" applyFont="1" applyBorder="1" applyAlignment="1">
      <alignment horizontal="center"/>
    </xf>
    <xf numFmtId="2" fontId="6" fillId="2" borderId="1" xfId="0" applyNumberFormat="1" applyFont="1" applyFill="1" applyBorder="1" applyAlignment="1">
      <alignment horizontal="center"/>
    </xf>
    <xf numFmtId="0" fontId="6" fillId="0" borderId="1" xfId="0" applyFont="1" applyBorder="1" applyAlignment="1">
      <alignment horizontal="center" vertical="center" wrapText="1"/>
    </xf>
    <xf numFmtId="0" fontId="6" fillId="0" borderId="0" xfId="0" applyFont="1" applyAlignment="1">
      <alignment horizontal="left"/>
    </xf>
    <xf numFmtId="0" fontId="6" fillId="12" borderId="1" xfId="0" applyFont="1" applyFill="1" applyBorder="1" applyAlignment="1">
      <alignment horizontal="center" vertical="center" wrapText="1"/>
    </xf>
    <xf numFmtId="9" fontId="6" fillId="7" borderId="0" xfId="0" applyNumberFormat="1" applyFont="1" applyFill="1" applyAlignment="1">
      <alignment horizontal="center"/>
    </xf>
    <xf numFmtId="0" fontId="6" fillId="0" borderId="0" xfId="0" applyFont="1" applyAlignment="1">
      <alignment horizontal="right" vertical="center"/>
    </xf>
    <xf numFmtId="0" fontId="6" fillId="7" borderId="0" xfId="0" applyFont="1" applyFill="1" applyAlignment="1">
      <alignment horizontal="center"/>
    </xf>
    <xf numFmtId="0" fontId="6" fillId="0" borderId="0" xfId="0" applyFont="1" applyAlignment="1">
      <alignment horizontal="right"/>
    </xf>
    <xf numFmtId="0" fontId="6" fillId="13" borderId="0" xfId="0" applyFont="1" applyFill="1" applyAlignment="1">
      <alignment horizontal="center"/>
    </xf>
    <xf numFmtId="0" fontId="6" fillId="14" borderId="0" xfId="0" applyFont="1" applyFill="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center"/>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0" borderId="0" xfId="0" applyAlignment="1">
      <alignment horizontal="center"/>
    </xf>
    <xf numFmtId="0" fontId="0" fillId="0" borderId="0" xfId="0" applyAlignment="1">
      <alignment horizontal="right"/>
    </xf>
    <xf numFmtId="164" fontId="0" fillId="0" borderId="0" xfId="0" applyNumberFormat="1" applyAlignment="1">
      <alignment horizontal="center"/>
    </xf>
    <xf numFmtId="0" fontId="0" fillId="0" borderId="0" xfId="0" applyAlignment="1">
      <alignment horizontal="left" vertical="top" wrapText="1"/>
    </xf>
    <xf numFmtId="0" fontId="0" fillId="0" borderId="1" xfId="0" applyBorder="1" applyAlignment="1">
      <alignment horizontal="center"/>
    </xf>
    <xf numFmtId="164" fontId="0" fillId="0" borderId="1" xfId="0" applyNumberFormat="1" applyBorder="1" applyAlignment="1">
      <alignment horizontal="center"/>
    </xf>
    <xf numFmtId="10" fontId="0" fillId="0" borderId="1" xfId="0" applyNumberFormat="1"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11" borderId="1" xfId="0" applyFont="1" applyFill="1" applyBorder="1" applyAlignment="1">
      <alignment horizontal="center"/>
    </xf>
    <xf numFmtId="9" fontId="3" fillId="11" borderId="1" xfId="0" applyNumberFormat="1" applyFont="1" applyFill="1" applyBorder="1" applyAlignment="1">
      <alignment horizontal="center"/>
    </xf>
    <xf numFmtId="0" fontId="3" fillId="15" borderId="1" xfId="0" applyFont="1" applyFill="1" applyBorder="1" applyAlignment="1">
      <alignment horizontal="center"/>
    </xf>
    <xf numFmtId="9" fontId="3" fillId="15" borderId="1" xfId="0" applyNumberFormat="1" applyFont="1" applyFill="1" applyBorder="1" applyAlignment="1">
      <alignment horizontal="center"/>
    </xf>
    <xf numFmtId="0" fontId="0" fillId="0" borderId="0" xfId="0" applyFill="1" applyBorder="1" applyAlignment="1">
      <alignment horizontal="right"/>
    </xf>
    <xf numFmtId="0" fontId="0" fillId="0" borderId="1" xfId="0" applyBorder="1" applyAlignment="1">
      <alignment horizontal="left" vertical="top" wrapText="1"/>
    </xf>
    <xf numFmtId="0" fontId="5" fillId="0" borderId="0" xfId="0" applyFont="1" applyAlignment="1">
      <alignment horizontal="left" vertical="top"/>
    </xf>
    <xf numFmtId="9" fontId="1" fillId="0" borderId="0" xfId="0" applyNumberFormat="1" applyFont="1" applyBorder="1" applyAlignment="1">
      <alignment horizontal="center"/>
    </xf>
    <xf numFmtId="0" fontId="1" fillId="0" borderId="0" xfId="0" applyFont="1" applyBorder="1" applyAlignment="1">
      <alignment horizontal="center"/>
    </xf>
    <xf numFmtId="0" fontId="1" fillId="0" borderId="0" xfId="0" applyFont="1" applyFill="1" applyBorder="1" applyAlignment="1">
      <alignment horizontal="center"/>
    </xf>
    <xf numFmtId="0" fontId="1" fillId="0" borderId="0" xfId="0" applyFont="1" applyBorder="1"/>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center" vertical="center" wrapText="1"/>
    </xf>
    <xf numFmtId="0" fontId="0" fillId="0" borderId="1" xfId="0" applyFill="1" applyBorder="1" applyAlignment="1">
      <alignment horizontal="center" vertical="center" wrapText="1"/>
    </xf>
    <xf numFmtId="10" fontId="0" fillId="0" borderId="1" xfId="0" applyNumberFormat="1" applyBorder="1" applyAlignment="1">
      <alignment horizontal="center" vertical="center"/>
    </xf>
    <xf numFmtId="0" fontId="1"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left" vertical="top" wrapText="1"/>
    </xf>
    <xf numFmtId="0" fontId="3" fillId="0" borderId="1" xfId="0" applyFont="1" applyBorder="1" applyAlignment="1">
      <alignment horizontal="center"/>
    </xf>
    <xf numFmtId="0" fontId="0" fillId="0" borderId="1" xfId="0" applyBorder="1" applyAlignment="1">
      <alignment horizontal="left" vertical="center" wrapText="1"/>
    </xf>
    <xf numFmtId="0" fontId="6" fillId="0" borderId="12" xfId="0" applyFont="1" applyBorder="1" applyAlignment="1">
      <alignment horizontal="left" vertical="top" wrapText="1"/>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6" fillId="0" borderId="0" xfId="0" applyFont="1" applyAlignment="1">
      <alignment horizontal="left" vertical="top"/>
    </xf>
    <xf numFmtId="0" fontId="6" fillId="0" borderId="8" xfId="0" applyFont="1" applyBorder="1" applyAlignment="1">
      <alignment horizontal="left" vertical="top"/>
    </xf>
    <xf numFmtId="0" fontId="6" fillId="0" borderId="7" xfId="0" applyFont="1" applyBorder="1" applyAlignment="1">
      <alignment horizontal="left" vertical="top"/>
    </xf>
    <xf numFmtId="0" fontId="6" fillId="0" borderId="6" xfId="0" applyFont="1" applyBorder="1" applyAlignment="1">
      <alignment horizontal="left" vertical="top"/>
    </xf>
    <xf numFmtId="0" fontId="6" fillId="0" borderId="5" xfId="0" applyFont="1" applyBorder="1" applyAlignment="1">
      <alignment horizontal="left" vertical="top"/>
    </xf>
    <xf numFmtId="1" fontId="0" fillId="0" borderId="1" xfId="0" applyNumberFormat="1" applyBorder="1" applyAlignment="1">
      <alignment horizontal="center"/>
    </xf>
    <xf numFmtId="0" fontId="3" fillId="0" borderId="0" xfId="0" applyNumberFormat="1" applyFont="1"/>
    <xf numFmtId="0" fontId="3" fillId="0" borderId="0" xfId="0" applyNumberFormat="1" applyFont="1" applyAlignment="1">
      <alignment vertical="center"/>
    </xf>
    <xf numFmtId="0" fontId="3" fillId="0" borderId="13" xfId="0" applyNumberFormat="1" applyFont="1" applyBorder="1" applyAlignment="1">
      <alignment horizontal="center" vertical="center" wrapText="1"/>
    </xf>
    <xf numFmtId="11" fontId="3" fillId="0" borderId="14" xfId="0" applyNumberFormat="1" applyFont="1" applyBorder="1" applyAlignment="1">
      <alignment horizontal="center" vertical="center"/>
    </xf>
    <xf numFmtId="166" fontId="3" fillId="0" borderId="15" xfId="0" applyNumberFormat="1" applyFont="1" applyBorder="1" applyAlignment="1">
      <alignment horizontal="center" vertical="center"/>
    </xf>
  </cellXfs>
  <cellStyles count="1">
    <cellStyle name="Normal" xfId="0" builtinId="0"/>
  </cellStyles>
  <dxfs count="3">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fr-FR"/>
              <a:t>Carte de contrôle bayesienne par attribut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fr-FR"/>
        </a:p>
      </c:txPr>
    </c:title>
    <c:autoTitleDeleted val="0"/>
    <c:plotArea>
      <c:layout>
        <c:manualLayout>
          <c:layoutTarget val="inner"/>
          <c:xMode val="edge"/>
          <c:yMode val="edge"/>
          <c:x val="0.11563904493811183"/>
          <c:y val="0.11769384937571019"/>
          <c:w val="0.858579708660549"/>
          <c:h val="0.74513048323939113"/>
        </c:manualLayout>
      </c:layout>
      <c:lineChart>
        <c:grouping val="standard"/>
        <c:varyColors val="0"/>
        <c:ser>
          <c:idx val="0"/>
          <c:order val="0"/>
          <c:tx>
            <c:strRef>
              <c:f>'Attribut bayesienne '!$J$19</c:f>
              <c:strCache>
                <c:ptCount val="1"/>
                <c:pt idx="0">
                  <c:v>proba P d'observer la limite acceptable</c:v>
                </c:pt>
              </c:strCache>
            </c:strRef>
          </c:tx>
          <c:spPr>
            <a:ln w="22225" cap="rnd" cmpd="sng" algn="ctr">
              <a:solidFill>
                <a:schemeClr val="accent1"/>
              </a:solidFill>
              <a:round/>
            </a:ln>
            <a:effectLst/>
          </c:spPr>
          <c:marker>
            <c:symbol val="none"/>
          </c:marker>
          <c:val>
            <c:numRef>
              <c:f>'Attribut bayesienne '!$J$20:$J$119</c:f>
              <c:numCache>
                <c:formatCode>0.0%</c:formatCode>
                <c:ptCount val="100"/>
                <c:pt idx="0">
                  <c:v>0.27068460217427437</c:v>
                </c:pt>
                <c:pt idx="1">
                  <c:v>0.16338592469223279</c:v>
                </c:pt>
                <c:pt idx="2">
                  <c:v>0.21424324827233898</c:v>
                </c:pt>
                <c:pt idx="3">
                  <c:v>0.26030699015729586</c:v>
                </c:pt>
                <c:pt idx="4">
                  <c:v>0.17344800111023095</c:v>
                </c:pt>
                <c:pt idx="5">
                  <c:v>0.11173100381689838</c:v>
                </c:pt>
                <c:pt idx="6">
                  <c:v>6.992573368754873E-2</c:v>
                </c:pt>
                <c:pt idx="7">
                  <c:v>9.3366909697775946E-2</c:v>
                </c:pt>
                <c:pt idx="8">
                  <c:v>5.9680026376840223E-2</c:v>
                </c:pt>
                <c:pt idx="9">
                  <c:v>7.8406092449843756E-2</c:v>
                </c:pt>
                <c:pt idx="10">
                  <c:v>5.0925004537817009E-2</c:v>
                </c:pt>
                <c:pt idx="11">
                  <c:v>3.2398298093094358E-2</c:v>
                </c:pt>
                <c:pt idx="12">
                  <c:v>4.3478410985563487E-2</c:v>
                </c:pt>
                <c:pt idx="13">
                  <c:v>5.5913639282272332E-2</c:v>
                </c:pt>
                <c:pt idx="14">
                  <c:v>6.9526655064913179E-2</c:v>
                </c:pt>
                <c:pt idx="15">
                  <c:v>8.4142122594091373E-2</c:v>
                </c:pt>
                <c:pt idx="16">
                  <c:v>5.8761187123280378E-2</c:v>
                </c:pt>
                <c:pt idx="17">
                  <c:v>7.1049678123620952E-2</c:v>
                </c:pt>
                <c:pt idx="18">
                  <c:v>8.4172793440031923E-2</c:v>
                </c:pt>
                <c:pt idx="19">
                  <c:v>6.0170307507301568E-2</c:v>
                </c:pt>
                <c:pt idx="20">
                  <c:v>7.1333863803059838E-2</c:v>
                </c:pt>
                <c:pt idx="21">
                  <c:v>8.321453099546916E-2</c:v>
                </c:pt>
                <c:pt idx="22">
                  <c:v>9.5731277909914869E-2</c:v>
                </c:pt>
                <c:pt idx="23">
                  <c:v>0.10880498412217432</c:v>
                </c:pt>
                <c:pt idx="24">
                  <c:v>8.1621958402534278E-2</c:v>
                </c:pt>
                <c:pt idx="25">
                  <c:v>6.0336336012904113E-2</c:v>
                </c:pt>
                <c:pt idx="26">
                  <c:v>4.3980345595868275E-2</c:v>
                </c:pt>
                <c:pt idx="27">
                  <c:v>3.1632142353376524E-2</c:v>
                </c:pt>
                <c:pt idx="28">
                  <c:v>2.2462528480061694E-2</c:v>
                </c:pt>
                <c:pt idx="29">
                  <c:v>2.7047394839161853E-2</c:v>
                </c:pt>
                <c:pt idx="30">
                  <c:v>1.9242013080415066E-2</c:v>
                </c:pt>
                <c:pt idx="31">
                  <c:v>1.3531613510151974E-2</c:v>
                </c:pt>
                <c:pt idx="32">
                  <c:v>9.4111442602053952E-3</c:v>
                </c:pt>
                <c:pt idx="33">
                  <c:v>1.163028037977254E-2</c:v>
                </c:pt>
                <c:pt idx="34">
                  <c:v>8.1105500642288941E-3</c:v>
                </c:pt>
                <c:pt idx="35">
                  <c:v>1.0004450371954743E-2</c:v>
                </c:pt>
                <c:pt idx="36">
                  <c:v>1.2173273327298562E-2</c:v>
                </c:pt>
                <c:pt idx="37">
                  <c:v>8.612497040124012E-3</c:v>
                </c:pt>
                <c:pt idx="38">
                  <c:v>6.0343282554287114E-3</c:v>
                </c:pt>
                <c:pt idx="39">
                  <c:v>4.1885756275729102E-3</c:v>
                </c:pt>
                <c:pt idx="40">
                  <c:v>5.2091672668894695E-3</c:v>
                </c:pt>
                <c:pt idx="41">
                  <c:v>6.3958447122027806E-3</c:v>
                </c:pt>
                <c:pt idx="42">
                  <c:v>7.7612133562290353E-3</c:v>
                </c:pt>
                <c:pt idx="43">
                  <c:v>9.3171669865314E-3</c:v>
                </c:pt>
                <c:pt idx="44">
                  <c:v>6.6893221343545806E-3</c:v>
                </c:pt>
                <c:pt idx="45">
                  <c:v>4.7612565855963407E-3</c:v>
                </c:pt>
                <c:pt idx="46">
                  <c:v>5.7690319469112517E-3</c:v>
                </c:pt>
                <c:pt idx="47">
                  <c:v>6.9211384401662857E-3</c:v>
                </c:pt>
                <c:pt idx="48">
                  <c:v>4.9782106499284273E-3</c:v>
                </c:pt>
                <c:pt idx="49">
                  <c:v>5.9706226372838733E-3</c:v>
                </c:pt>
                <c:pt idx="50">
                  <c:v>4.2980968027804822E-3</c:v>
                </c:pt>
                <c:pt idx="51">
                  <c:v>3.0699913833935888E-3</c:v>
                </c:pt>
                <c:pt idx="52">
                  <c:v>3.7127568695572988E-3</c:v>
                </c:pt>
                <c:pt idx="53">
                  <c:v>4.4504769589492899E-3</c:v>
                </c:pt>
                <c:pt idx="54">
                  <c:v>3.2086362884409247E-3</c:v>
                </c:pt>
                <c:pt idx="55">
                  <c:v>2.296379017243444E-3</c:v>
                </c:pt>
                <c:pt idx="56">
                  <c:v>1.6317878498817162E-3</c:v>
                </c:pt>
                <c:pt idx="57">
                  <c:v>1.1515052254784663E-3</c:v>
                </c:pt>
                <c:pt idx="58">
                  <c:v>8.0710949581108693E-4</c:v>
                </c:pt>
                <c:pt idx="59">
                  <c:v>5.6200839016362636E-4</c:v>
                </c:pt>
                <c:pt idx="60">
                  <c:v>3.8884249006665428E-4</c:v>
                </c:pt>
                <c:pt idx="61">
                  <c:v>2.6736179938846583E-4</c:v>
                </c:pt>
                <c:pt idx="62">
                  <c:v>1.8272220048631826E-4</c:v>
                </c:pt>
                <c:pt idx="63">
                  <c:v>1.2414199636312517E-4</c:v>
                </c:pt>
                <c:pt idx="64">
                  <c:v>8.3858736495856512E-5</c:v>
                </c:pt>
                <c:pt idx="65">
                  <c:v>5.6330617087319013E-5</c:v>
                </c:pt>
                <c:pt idx="66">
                  <c:v>3.7633057413222204E-5</c:v>
                </c:pt>
                <c:pt idx="67">
                  <c:v>2.5008252435343437E-5</c:v>
                </c:pt>
                <c:pt idx="68">
                  <c:v>1.6532708655425665E-5</c:v>
                </c:pt>
                <c:pt idx="69">
                  <c:v>1.0874454900888786E-5</c:v>
                </c:pt>
                <c:pt idx="70">
                  <c:v>7.1175064912942787E-6</c:v>
                </c:pt>
                <c:pt idx="71">
                  <c:v>4.6361488883484014E-6</c:v>
                </c:pt>
                <c:pt idx="72">
                  <c:v>3.0057058260091196E-6</c:v>
                </c:pt>
                <c:pt idx="73">
                  <c:v>1.9397418546951428E-6</c:v>
                </c:pt>
                <c:pt idx="74">
                  <c:v>1.2462262777290789E-6</c:v>
                </c:pt>
                <c:pt idx="75">
                  <c:v>7.9717000234236224E-7</c:v>
                </c:pt>
                <c:pt idx="76">
                  <c:v>5.0775023607840808E-7</c:v>
                </c:pt>
                <c:pt idx="77">
                  <c:v>3.2206022027025938E-7</c:v>
                </c:pt>
                <c:pt idx="78">
                  <c:v>2.0344781859193972E-7</c:v>
                </c:pt>
                <c:pt idx="79">
                  <c:v>1.28008230015908E-7</c:v>
                </c:pt>
                <c:pt idx="80">
                  <c:v>8.0228795606984704E-8</c:v>
                </c:pt>
                <c:pt idx="81">
                  <c:v>5.0091907621840903E-8</c:v>
                </c:pt>
                <c:pt idx="82">
                  <c:v>3.1159178570661084E-8</c:v>
                </c:pt>
                <c:pt idx="83">
                  <c:v>1.9311705790059364E-8</c:v>
                </c:pt>
                <c:pt idx="84">
                  <c:v>1.1926292842190378E-8</c:v>
                </c:pt>
                <c:pt idx="85">
                  <c:v>7.3396175803708275E-9</c:v>
                </c:pt>
                <c:pt idx="86">
                  <c:v>4.5014918459429509E-9</c:v>
                </c:pt>
                <c:pt idx="87">
                  <c:v>2.7516013911821346E-9</c:v>
                </c:pt>
                <c:pt idx="88">
                  <c:v>1.6764500898602819E-9</c:v>
                </c:pt>
                <c:pt idx="89">
                  <c:v>1.0181245846396791E-9</c:v>
                </c:pt>
                <c:pt idx="90">
                  <c:v>6.1637450698981411E-10</c:v>
                </c:pt>
                <c:pt idx="91">
                  <c:v>3.7200553748562015E-10</c:v>
                </c:pt>
                <c:pt idx="92">
                  <c:v>2.2384205600189944E-10</c:v>
                </c:pt>
                <c:pt idx="93">
                  <c:v>1.3429102274642446E-10</c:v>
                </c:pt>
                <c:pt idx="94">
                  <c:v>8.0332518415104914E-11</c:v>
                </c:pt>
                <c:pt idx="95">
                  <c:v>4.7918002898938994E-11</c:v>
                </c:pt>
                <c:pt idx="96">
                  <c:v>2.8503088778109031E-11</c:v>
                </c:pt>
                <c:pt idx="97">
                  <c:v>1.6908141553528822E-11</c:v>
                </c:pt>
                <c:pt idx="98">
                  <c:v>1.000310945187266E-11</c:v>
                </c:pt>
                <c:pt idx="99">
                  <c:v>5.9022786658147197E-12</c:v>
                </c:pt>
              </c:numCache>
            </c:numRef>
          </c:val>
          <c:smooth val="0"/>
          <c:extLst>
            <c:ext xmlns:c16="http://schemas.microsoft.com/office/drawing/2014/chart" uri="{C3380CC4-5D6E-409C-BE32-E72D297353CC}">
              <c16:uniqueId val="{00000000-2C47-4CDC-984F-191FAD8AE4AA}"/>
            </c:ext>
          </c:extLst>
        </c:ser>
        <c:ser>
          <c:idx val="1"/>
          <c:order val="1"/>
          <c:tx>
            <c:strRef>
              <c:f>'Attribut bayesienne '!$K$19</c:f>
              <c:strCache>
                <c:ptCount val="1"/>
                <c:pt idx="0">
                  <c:v>Seuil de surveillance (30%)</c:v>
                </c:pt>
              </c:strCache>
            </c:strRef>
          </c:tx>
          <c:spPr>
            <a:ln w="22225" cap="rnd" cmpd="sng" algn="ctr">
              <a:solidFill>
                <a:schemeClr val="accent2"/>
              </a:solidFill>
              <a:round/>
            </a:ln>
            <a:effectLst/>
          </c:spPr>
          <c:marker>
            <c:symbol val="none"/>
          </c:marker>
          <c:val>
            <c:numRef>
              <c:f>'Attribut bayesienne '!$K$20:$K$119</c:f>
              <c:numCache>
                <c:formatCode>0%</c:formatCode>
                <c:ptCount val="100"/>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pt idx="19">
                  <c:v>0.3</c:v>
                </c:pt>
                <c:pt idx="20">
                  <c:v>0.3</c:v>
                </c:pt>
                <c:pt idx="21">
                  <c:v>0.3</c:v>
                </c:pt>
                <c:pt idx="22">
                  <c:v>0.3</c:v>
                </c:pt>
                <c:pt idx="23">
                  <c:v>0.3</c:v>
                </c:pt>
                <c:pt idx="24">
                  <c:v>0.3</c:v>
                </c:pt>
                <c:pt idx="25">
                  <c:v>0.3</c:v>
                </c:pt>
                <c:pt idx="26">
                  <c:v>0.3</c:v>
                </c:pt>
                <c:pt idx="27">
                  <c:v>0.3</c:v>
                </c:pt>
                <c:pt idx="28">
                  <c:v>0.3</c:v>
                </c:pt>
                <c:pt idx="29">
                  <c:v>0.3</c:v>
                </c:pt>
                <c:pt idx="30">
                  <c:v>0.3</c:v>
                </c:pt>
                <c:pt idx="31">
                  <c:v>0.3</c:v>
                </c:pt>
                <c:pt idx="32">
                  <c:v>0.3</c:v>
                </c:pt>
                <c:pt idx="33">
                  <c:v>0.3</c:v>
                </c:pt>
                <c:pt idx="34">
                  <c:v>0.3</c:v>
                </c:pt>
                <c:pt idx="35">
                  <c:v>0.3</c:v>
                </c:pt>
                <c:pt idx="36">
                  <c:v>0.3</c:v>
                </c:pt>
                <c:pt idx="37">
                  <c:v>0.3</c:v>
                </c:pt>
                <c:pt idx="38">
                  <c:v>0.3</c:v>
                </c:pt>
                <c:pt idx="39">
                  <c:v>0.3</c:v>
                </c:pt>
                <c:pt idx="40">
                  <c:v>0.3</c:v>
                </c:pt>
                <c:pt idx="41">
                  <c:v>0.3</c:v>
                </c:pt>
                <c:pt idx="42">
                  <c:v>0.3</c:v>
                </c:pt>
                <c:pt idx="43">
                  <c:v>0.3</c:v>
                </c:pt>
                <c:pt idx="44">
                  <c:v>0.3</c:v>
                </c:pt>
                <c:pt idx="45">
                  <c:v>0.3</c:v>
                </c:pt>
                <c:pt idx="46">
                  <c:v>0.3</c:v>
                </c:pt>
                <c:pt idx="47">
                  <c:v>0.3</c:v>
                </c:pt>
                <c:pt idx="48">
                  <c:v>0.3</c:v>
                </c:pt>
                <c:pt idx="49">
                  <c:v>0.3</c:v>
                </c:pt>
                <c:pt idx="50">
                  <c:v>0.3</c:v>
                </c:pt>
                <c:pt idx="51">
                  <c:v>0.3</c:v>
                </c:pt>
                <c:pt idx="52">
                  <c:v>0.3</c:v>
                </c:pt>
                <c:pt idx="53">
                  <c:v>0.3</c:v>
                </c:pt>
                <c:pt idx="54">
                  <c:v>0.3</c:v>
                </c:pt>
                <c:pt idx="55">
                  <c:v>0.3</c:v>
                </c:pt>
                <c:pt idx="56">
                  <c:v>0.3</c:v>
                </c:pt>
                <c:pt idx="57">
                  <c:v>0.3</c:v>
                </c:pt>
                <c:pt idx="58">
                  <c:v>0.3</c:v>
                </c:pt>
                <c:pt idx="59">
                  <c:v>0.3</c:v>
                </c:pt>
                <c:pt idx="60">
                  <c:v>0.3</c:v>
                </c:pt>
                <c:pt idx="61">
                  <c:v>0.3</c:v>
                </c:pt>
                <c:pt idx="62">
                  <c:v>0.3</c:v>
                </c:pt>
                <c:pt idx="63">
                  <c:v>0.3</c:v>
                </c:pt>
                <c:pt idx="64">
                  <c:v>0.3</c:v>
                </c:pt>
                <c:pt idx="65">
                  <c:v>0.3</c:v>
                </c:pt>
                <c:pt idx="66">
                  <c:v>0.3</c:v>
                </c:pt>
                <c:pt idx="67">
                  <c:v>0.3</c:v>
                </c:pt>
                <c:pt idx="68">
                  <c:v>0.3</c:v>
                </c:pt>
                <c:pt idx="69">
                  <c:v>0.3</c:v>
                </c:pt>
                <c:pt idx="70">
                  <c:v>0.3</c:v>
                </c:pt>
                <c:pt idx="71">
                  <c:v>0.3</c:v>
                </c:pt>
                <c:pt idx="72">
                  <c:v>0.3</c:v>
                </c:pt>
                <c:pt idx="73">
                  <c:v>0.3</c:v>
                </c:pt>
                <c:pt idx="74">
                  <c:v>0.3</c:v>
                </c:pt>
                <c:pt idx="75">
                  <c:v>0.3</c:v>
                </c:pt>
                <c:pt idx="76">
                  <c:v>0.3</c:v>
                </c:pt>
                <c:pt idx="77">
                  <c:v>0.3</c:v>
                </c:pt>
                <c:pt idx="78">
                  <c:v>0.3</c:v>
                </c:pt>
                <c:pt idx="79">
                  <c:v>0.3</c:v>
                </c:pt>
                <c:pt idx="80">
                  <c:v>0.3</c:v>
                </c:pt>
                <c:pt idx="81">
                  <c:v>0.3</c:v>
                </c:pt>
                <c:pt idx="82">
                  <c:v>0.3</c:v>
                </c:pt>
                <c:pt idx="83">
                  <c:v>0.3</c:v>
                </c:pt>
                <c:pt idx="84">
                  <c:v>0.3</c:v>
                </c:pt>
                <c:pt idx="85">
                  <c:v>0.3</c:v>
                </c:pt>
                <c:pt idx="86">
                  <c:v>0.3</c:v>
                </c:pt>
                <c:pt idx="87">
                  <c:v>0.3</c:v>
                </c:pt>
                <c:pt idx="88">
                  <c:v>0.3</c:v>
                </c:pt>
                <c:pt idx="89">
                  <c:v>0.3</c:v>
                </c:pt>
                <c:pt idx="90">
                  <c:v>0.3</c:v>
                </c:pt>
                <c:pt idx="91">
                  <c:v>0.3</c:v>
                </c:pt>
                <c:pt idx="92">
                  <c:v>0.3</c:v>
                </c:pt>
                <c:pt idx="93">
                  <c:v>0.3</c:v>
                </c:pt>
                <c:pt idx="94">
                  <c:v>0.3</c:v>
                </c:pt>
                <c:pt idx="95">
                  <c:v>0.3</c:v>
                </c:pt>
                <c:pt idx="96">
                  <c:v>0.3</c:v>
                </c:pt>
                <c:pt idx="97">
                  <c:v>0.3</c:v>
                </c:pt>
                <c:pt idx="98">
                  <c:v>0.3</c:v>
                </c:pt>
                <c:pt idx="99">
                  <c:v>0.3</c:v>
                </c:pt>
              </c:numCache>
            </c:numRef>
          </c:val>
          <c:smooth val="0"/>
          <c:extLst>
            <c:ext xmlns:c16="http://schemas.microsoft.com/office/drawing/2014/chart" uri="{C3380CC4-5D6E-409C-BE32-E72D297353CC}">
              <c16:uniqueId val="{00000001-2C47-4CDC-984F-191FAD8AE4AA}"/>
            </c:ext>
          </c:extLst>
        </c:ser>
        <c:ser>
          <c:idx val="2"/>
          <c:order val="2"/>
          <c:tx>
            <c:strRef>
              <c:f>'Attribut bayesienne '!$L$19</c:f>
              <c:strCache>
                <c:ptCount val="1"/>
                <c:pt idx="0">
                  <c:v>Seuil de suspicion (50%)</c:v>
                </c:pt>
              </c:strCache>
            </c:strRef>
          </c:tx>
          <c:spPr>
            <a:ln w="22225" cap="rnd" cmpd="sng" algn="ctr">
              <a:solidFill>
                <a:schemeClr val="accent3"/>
              </a:solidFill>
              <a:round/>
            </a:ln>
            <a:effectLst/>
          </c:spPr>
          <c:marker>
            <c:symbol val="none"/>
          </c:marker>
          <c:val>
            <c:numRef>
              <c:f>'Attribut bayesienne '!$L$20:$L$119</c:f>
              <c:numCache>
                <c:formatCode>0%</c:formatCode>
                <c:ptCount val="1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numCache>
            </c:numRef>
          </c:val>
          <c:smooth val="0"/>
          <c:extLst>
            <c:ext xmlns:c16="http://schemas.microsoft.com/office/drawing/2014/chart" uri="{C3380CC4-5D6E-409C-BE32-E72D297353CC}">
              <c16:uniqueId val="{00000002-2C47-4CDC-984F-191FAD8AE4AA}"/>
            </c:ext>
          </c:extLst>
        </c:ser>
        <c:ser>
          <c:idx val="3"/>
          <c:order val="3"/>
          <c:tx>
            <c:strRef>
              <c:f>'Attribut bayesienne '!$M$19</c:f>
              <c:strCache>
                <c:ptCount val="1"/>
                <c:pt idx="0">
                  <c:v>Seuil de maîtrise (&lt;10%)</c:v>
                </c:pt>
              </c:strCache>
            </c:strRef>
          </c:tx>
          <c:spPr>
            <a:ln w="22225" cap="rnd" cmpd="sng" algn="ctr">
              <a:solidFill>
                <a:schemeClr val="accent4"/>
              </a:solidFill>
              <a:round/>
            </a:ln>
            <a:effectLst/>
          </c:spPr>
          <c:marker>
            <c:symbol val="none"/>
          </c:marker>
          <c:val>
            <c:numRef>
              <c:f>'Attribut bayesienne '!$M$20:$M$119</c:f>
              <c:numCache>
                <c:formatCode>0%</c:formatCode>
                <c:ptCount val="100"/>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pt idx="38">
                  <c:v>0.1</c:v>
                </c:pt>
                <c:pt idx="39">
                  <c:v>0.1</c:v>
                </c:pt>
                <c:pt idx="40">
                  <c:v>0.1</c:v>
                </c:pt>
                <c:pt idx="41">
                  <c:v>0.1</c:v>
                </c:pt>
                <c:pt idx="42">
                  <c:v>0.1</c:v>
                </c:pt>
                <c:pt idx="43">
                  <c:v>0.1</c:v>
                </c:pt>
                <c:pt idx="44">
                  <c:v>0.1</c:v>
                </c:pt>
                <c:pt idx="45">
                  <c:v>0.1</c:v>
                </c:pt>
                <c:pt idx="46">
                  <c:v>0.1</c:v>
                </c:pt>
                <c:pt idx="47">
                  <c:v>0.1</c:v>
                </c:pt>
                <c:pt idx="48">
                  <c:v>0.1</c:v>
                </c:pt>
                <c:pt idx="49">
                  <c:v>0.1</c:v>
                </c:pt>
                <c:pt idx="50">
                  <c:v>0.1</c:v>
                </c:pt>
                <c:pt idx="51">
                  <c:v>0.1</c:v>
                </c:pt>
                <c:pt idx="52">
                  <c:v>0.1</c:v>
                </c:pt>
                <c:pt idx="53">
                  <c:v>0.1</c:v>
                </c:pt>
                <c:pt idx="54">
                  <c:v>0.1</c:v>
                </c:pt>
                <c:pt idx="55">
                  <c:v>0.1</c:v>
                </c:pt>
                <c:pt idx="56">
                  <c:v>0.1</c:v>
                </c:pt>
                <c:pt idx="57">
                  <c:v>0.1</c:v>
                </c:pt>
                <c:pt idx="58">
                  <c:v>0.1</c:v>
                </c:pt>
                <c:pt idx="59">
                  <c:v>0.1</c:v>
                </c:pt>
                <c:pt idx="60">
                  <c:v>0.1</c:v>
                </c:pt>
                <c:pt idx="61">
                  <c:v>0.1</c:v>
                </c:pt>
                <c:pt idx="62">
                  <c:v>0.1</c:v>
                </c:pt>
                <c:pt idx="63">
                  <c:v>0.1</c:v>
                </c:pt>
                <c:pt idx="64">
                  <c:v>0.1</c:v>
                </c:pt>
                <c:pt idx="65">
                  <c:v>0.1</c:v>
                </c:pt>
                <c:pt idx="66">
                  <c:v>0.1</c:v>
                </c:pt>
                <c:pt idx="67">
                  <c:v>0.1</c:v>
                </c:pt>
                <c:pt idx="68">
                  <c:v>0.1</c:v>
                </c:pt>
                <c:pt idx="69">
                  <c:v>0.1</c:v>
                </c:pt>
                <c:pt idx="70">
                  <c:v>0.1</c:v>
                </c:pt>
                <c:pt idx="71">
                  <c:v>0.1</c:v>
                </c:pt>
                <c:pt idx="72">
                  <c:v>0.1</c:v>
                </c:pt>
                <c:pt idx="73">
                  <c:v>0.1</c:v>
                </c:pt>
                <c:pt idx="74">
                  <c:v>0.1</c:v>
                </c:pt>
                <c:pt idx="75">
                  <c:v>0.1</c:v>
                </c:pt>
                <c:pt idx="76">
                  <c:v>0.1</c:v>
                </c:pt>
                <c:pt idx="77">
                  <c:v>0.1</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numCache>
            </c:numRef>
          </c:val>
          <c:smooth val="0"/>
          <c:extLst>
            <c:ext xmlns:c16="http://schemas.microsoft.com/office/drawing/2014/chart" uri="{C3380CC4-5D6E-409C-BE32-E72D297353CC}">
              <c16:uniqueId val="{00000001-2CFE-4308-AD75-32F0E342F6C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770120264"/>
        <c:axId val="770118464"/>
      </c:lineChart>
      <c:catAx>
        <c:axId val="770120264"/>
        <c:scaling>
          <c:orientation val="minMax"/>
        </c:scaling>
        <c:delete val="0"/>
        <c:axPos val="b"/>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770118464"/>
        <c:crosses val="autoZero"/>
        <c:auto val="1"/>
        <c:lblAlgn val="ctr"/>
        <c:lblOffset val="100"/>
        <c:noMultiLvlLbl val="0"/>
      </c:catAx>
      <c:valAx>
        <c:axId val="77011846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770120264"/>
        <c:crosses val="autoZero"/>
        <c:crossBetween val="between"/>
      </c:valAx>
      <c:spPr>
        <a:gradFill>
          <a:gsLst>
            <a:gs pos="100000">
              <a:schemeClr val="lt1">
                <a:lumMod val="95000"/>
              </a:schemeClr>
            </a:gs>
            <a:gs pos="0">
              <a:schemeClr val="lt1"/>
            </a:gs>
          </a:gsLst>
          <a:lin ang="5400000" scaled="0"/>
        </a:gradFill>
        <a:ln cmpd="sng">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sz="1600"/>
              <a:t>Point de rupture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fr-FR"/>
        </a:p>
      </c:txPr>
    </c:title>
    <c:autoTitleDeleted val="0"/>
    <c:plotArea>
      <c:layout/>
      <c:lineChart>
        <c:grouping val="standard"/>
        <c:varyColors val="0"/>
        <c:ser>
          <c:idx val="0"/>
          <c:order val="0"/>
          <c:tx>
            <c:strRef>
              <c:f>'Attribut bayesienne '!$B$19</c:f>
              <c:strCache>
                <c:ptCount val="1"/>
                <c:pt idx="0">
                  <c:v>point de rupture</c:v>
                </c:pt>
              </c:strCache>
            </c:strRef>
          </c:tx>
          <c:spPr>
            <a:ln w="22225" cap="rnd" cmpd="sng" algn="ctr">
              <a:solidFill>
                <a:schemeClr val="accent1"/>
              </a:solidFill>
              <a:round/>
            </a:ln>
            <a:effectLst/>
          </c:spPr>
          <c:marker>
            <c:symbol val="none"/>
          </c:marker>
          <c:val>
            <c:numRef>
              <c:f>'Attribut bayesienne '!$B$20:$B$119</c:f>
              <c:numCache>
                <c:formatCode>0.00E+00</c:formatCode>
                <c:ptCount val="100"/>
                <c:pt idx="0">
                  <c:v>3.4793814432989693E-3</c:v>
                </c:pt>
                <c:pt idx="1">
                  <c:v>3.5156250000000001E-3</c:v>
                </c:pt>
                <c:pt idx="2">
                  <c:v>7.456140350877191E-4</c:v>
                </c:pt>
                <c:pt idx="3">
                  <c:v>2.9255319148936173E-3</c:v>
                </c:pt>
                <c:pt idx="4">
                  <c:v>1.6397849462365592E-3</c:v>
                </c:pt>
                <c:pt idx="5">
                  <c:v>7.6992753623188409E-4</c:v>
                </c:pt>
                <c:pt idx="6">
                  <c:v>1.3736263736263731E-4</c:v>
                </c:pt>
                <c:pt idx="7">
                  <c:v>1.3541666666666663E-3</c:v>
                </c:pt>
                <c:pt idx="8">
                  <c:v>7.9588014981273394E-4</c:v>
                </c:pt>
                <c:pt idx="9">
                  <c:v>1.7329545454545458E-3</c:v>
                </c:pt>
                <c:pt idx="10">
                  <c:v>1.24085684430512E-3</c:v>
                </c:pt>
                <c:pt idx="11">
                  <c:v>8.2364341085271317E-4</c:v>
                </c:pt>
                <c:pt idx="12">
                  <c:v>1.5723981900452491E-3</c:v>
                </c:pt>
                <c:pt idx="13">
                  <c:v>2.232142857142857E-3</c:v>
                </c:pt>
                <c:pt idx="14">
                  <c:v>2.8212851405622491E-3</c:v>
                </c:pt>
                <c:pt idx="15">
                  <c:v>3.3536585365853662E-3</c:v>
                </c:pt>
                <c:pt idx="16">
                  <c:v>2.9502541757443716E-3</c:v>
                </c:pt>
                <c:pt idx="17">
                  <c:v>3.4375000000000005E-3</c:v>
                </c:pt>
                <c:pt idx="18">
                  <c:v>3.8890739506995333E-3</c:v>
                </c:pt>
                <c:pt idx="19">
                  <c:v>3.5256410256410261E-3</c:v>
                </c:pt>
                <c:pt idx="20">
                  <c:v>3.9502164502164504E-3</c:v>
                </c:pt>
                <c:pt idx="21">
                  <c:v>4.3510765550239233E-3</c:v>
                </c:pt>
                <c:pt idx="22">
                  <c:v>4.7318840579710138E-3</c:v>
                </c:pt>
                <c:pt idx="23">
                  <c:v>5.0957207207207207E-3</c:v>
                </c:pt>
                <c:pt idx="24">
                  <c:v>4.7739726027397258E-3</c:v>
                </c:pt>
                <c:pt idx="25">
                  <c:v>4.4738247863247869E-3</c:v>
                </c:pt>
                <c:pt idx="26">
                  <c:v>4.1927490871152846E-3</c:v>
                </c:pt>
                <c:pt idx="27">
                  <c:v>3.9285714285714288E-3</c:v>
                </c:pt>
                <c:pt idx="28">
                  <c:v>3.6794102948525735E-3</c:v>
                </c:pt>
                <c:pt idx="29">
                  <c:v>4.0441176470588239E-3</c:v>
                </c:pt>
                <c:pt idx="30">
                  <c:v>3.8095811266249395E-3</c:v>
                </c:pt>
                <c:pt idx="31">
                  <c:v>3.5866477272727274E-3</c:v>
                </c:pt>
                <c:pt idx="32">
                  <c:v>3.3741258741258741E-3</c:v>
                </c:pt>
                <c:pt idx="33">
                  <c:v>3.7339154411764703E-3</c:v>
                </c:pt>
                <c:pt idx="34">
                  <c:v>3.5317460317460317E-3</c:v>
                </c:pt>
                <c:pt idx="35">
                  <c:v>3.8866487455197132E-3</c:v>
                </c:pt>
                <c:pt idx="36">
                  <c:v>4.2368187859991146E-3</c:v>
                </c:pt>
                <c:pt idx="37">
                  <c:v>4.0460526315789476E-3</c:v>
                </c:pt>
                <c:pt idx="38">
                  <c:v>3.8624511082138201E-3</c:v>
                </c:pt>
                <c:pt idx="39">
                  <c:v>3.6853448275862067E-3</c:v>
                </c:pt>
                <c:pt idx="40">
                  <c:v>4.0382969619169873E-3</c:v>
                </c:pt>
                <c:pt idx="41">
                  <c:v>4.3898809523809524E-3</c:v>
                </c:pt>
                <c:pt idx="42">
                  <c:v>4.7410147991543338E-3</c:v>
                </c:pt>
                <c:pt idx="43">
                  <c:v>5.092592592592593E-3</c:v>
                </c:pt>
                <c:pt idx="44">
                  <c:v>4.9318658280922438E-3</c:v>
                </c:pt>
                <c:pt idx="45">
                  <c:v>4.7763377926421406E-3</c:v>
                </c:pt>
                <c:pt idx="46">
                  <c:v>5.1366291197329998E-3</c:v>
                </c:pt>
                <c:pt idx="47">
                  <c:v>5.5000000000000005E-3</c:v>
                </c:pt>
                <c:pt idx="48">
                  <c:v>5.3571428571428572E-3</c:v>
                </c:pt>
                <c:pt idx="49">
                  <c:v>5.7291666666666671E-3</c:v>
                </c:pt>
                <c:pt idx="50">
                  <c:v>5.5955360867751356E-3</c:v>
                </c:pt>
                <c:pt idx="51">
                  <c:v>5.4661371237458194E-3</c:v>
                </c:pt>
                <c:pt idx="52">
                  <c:v>5.8542976939203357E-3</c:v>
                </c:pt>
                <c:pt idx="53">
                  <c:v>6.2500000000000003E-3</c:v>
                </c:pt>
                <c:pt idx="54">
                  <c:v>6.136363636363636E-3</c:v>
                </c:pt>
                <c:pt idx="55">
                  <c:v>6.0267857142857146E-3</c:v>
                </c:pt>
                <c:pt idx="56">
                  <c:v>5.9210526315789476E-3</c:v>
                </c:pt>
                <c:pt idx="57">
                  <c:v>5.8189655172413797E-3</c:v>
                </c:pt>
                <c:pt idx="58">
                  <c:v>5.7203389830508475E-3</c:v>
                </c:pt>
                <c:pt idx="59">
                  <c:v>5.6249999999999998E-3</c:v>
                </c:pt>
                <c:pt idx="60">
                  <c:v>5.5327868852459014E-3</c:v>
                </c:pt>
                <c:pt idx="61">
                  <c:v>5.4435483870967742E-3</c:v>
                </c:pt>
                <c:pt idx="62">
                  <c:v>5.3571428571428572E-3</c:v>
                </c:pt>
                <c:pt idx="63">
                  <c:v>5.2734375000000003E-3</c:v>
                </c:pt>
                <c:pt idx="64">
                  <c:v>5.1923076923076922E-3</c:v>
                </c:pt>
                <c:pt idx="65">
                  <c:v>5.1136363636363636E-3</c:v>
                </c:pt>
                <c:pt idx="66">
                  <c:v>5.0373134328358209E-3</c:v>
                </c:pt>
                <c:pt idx="67">
                  <c:v>4.9632352941176468E-3</c:v>
                </c:pt>
                <c:pt idx="68">
                  <c:v>4.8913043478260873E-3</c:v>
                </c:pt>
                <c:pt idx="69">
                  <c:v>4.8214285714285711E-3</c:v>
                </c:pt>
                <c:pt idx="70">
                  <c:v>4.7535211267605631E-3</c:v>
                </c:pt>
                <c:pt idx="71">
                  <c:v>4.6874999999999998E-3</c:v>
                </c:pt>
                <c:pt idx="72">
                  <c:v>4.6232876712328768E-3</c:v>
                </c:pt>
                <c:pt idx="73">
                  <c:v>4.5608108108108111E-3</c:v>
                </c:pt>
                <c:pt idx="74">
                  <c:v>4.4999999999999997E-3</c:v>
                </c:pt>
                <c:pt idx="75">
                  <c:v>4.4407894736842105E-3</c:v>
                </c:pt>
                <c:pt idx="76">
                  <c:v>4.3831168831168828E-3</c:v>
                </c:pt>
                <c:pt idx="77">
                  <c:v>4.3269230769230772E-3</c:v>
                </c:pt>
                <c:pt idx="78">
                  <c:v>4.2721518987341774E-3</c:v>
                </c:pt>
                <c:pt idx="79">
                  <c:v>4.2187500000000003E-3</c:v>
                </c:pt>
                <c:pt idx="80">
                  <c:v>4.1666666666666666E-3</c:v>
                </c:pt>
                <c:pt idx="81">
                  <c:v>4.1158536585365856E-3</c:v>
                </c:pt>
                <c:pt idx="82">
                  <c:v>4.0662650602409636E-3</c:v>
                </c:pt>
                <c:pt idx="83">
                  <c:v>4.0178571428571425E-3</c:v>
                </c:pt>
                <c:pt idx="84">
                  <c:v>3.9705882352941172E-3</c:v>
                </c:pt>
                <c:pt idx="85">
                  <c:v>3.9244186046511632E-3</c:v>
                </c:pt>
                <c:pt idx="86">
                  <c:v>3.8793103448275862E-3</c:v>
                </c:pt>
                <c:pt idx="87">
                  <c:v>3.8352272727272727E-3</c:v>
                </c:pt>
                <c:pt idx="88">
                  <c:v>3.7921348314606741E-3</c:v>
                </c:pt>
                <c:pt idx="89">
                  <c:v>3.7499999999999999E-3</c:v>
                </c:pt>
                <c:pt idx="90">
                  <c:v>3.7087912087912086E-3</c:v>
                </c:pt>
                <c:pt idx="91">
                  <c:v>3.6684782608695653E-3</c:v>
                </c:pt>
                <c:pt idx="92">
                  <c:v>3.6290322580645163E-3</c:v>
                </c:pt>
                <c:pt idx="93">
                  <c:v>3.5904255319148936E-3</c:v>
                </c:pt>
                <c:pt idx="94">
                  <c:v>3.5526315789473684E-3</c:v>
                </c:pt>
                <c:pt idx="95">
                  <c:v>3.5156250000000001E-3</c:v>
                </c:pt>
                <c:pt idx="96">
                  <c:v>3.4793814432989693E-3</c:v>
                </c:pt>
                <c:pt idx="97">
                  <c:v>3.4438775510204083E-3</c:v>
                </c:pt>
                <c:pt idx="98">
                  <c:v>3.4090909090909089E-3</c:v>
                </c:pt>
                <c:pt idx="99" formatCode="0.000%">
                  <c:v>0</c:v>
                </c:pt>
              </c:numCache>
            </c:numRef>
          </c:val>
          <c:smooth val="0"/>
          <c:extLst>
            <c:ext xmlns:c16="http://schemas.microsoft.com/office/drawing/2014/chart" uri="{C3380CC4-5D6E-409C-BE32-E72D297353CC}">
              <c16:uniqueId val="{00000000-2806-42F4-9DB6-3B9961510542}"/>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821418095"/>
        <c:axId val="821419055"/>
      </c:lineChart>
      <c:catAx>
        <c:axId val="821418095"/>
        <c:scaling>
          <c:orientation val="minMax"/>
        </c:scaling>
        <c:delete val="0"/>
        <c:axPos val="b"/>
        <c:majorTickMark val="cross"/>
        <c:minorTickMark val="in"/>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821419055"/>
        <c:crosses val="autoZero"/>
        <c:auto val="1"/>
        <c:lblAlgn val="ctr"/>
        <c:lblOffset val="100"/>
        <c:noMultiLvlLbl val="0"/>
      </c:catAx>
      <c:valAx>
        <c:axId val="821419055"/>
        <c:scaling>
          <c:orientation val="minMax"/>
        </c:scaling>
        <c:delete val="0"/>
        <c:axPos val="l"/>
        <c:numFmt formatCode="0.00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fr-FR"/>
          </a:p>
        </c:txPr>
        <c:crossAx val="821418095"/>
        <c:crosses val="autoZero"/>
        <c:crossBetween val="between"/>
      </c:valAx>
      <c:spPr>
        <a:gradFill>
          <a:gsLst>
            <a:gs pos="100000">
              <a:schemeClr val="lt1">
                <a:lumMod val="95000"/>
              </a:schemeClr>
            </a:gs>
            <a:gs pos="0">
              <a:schemeClr val="lt1"/>
            </a:gs>
          </a:gsLst>
          <a:lin ang="5400000" scaled="0"/>
        </a:gradFill>
        <a:ln cmpd="sng">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fr-FR"/>
              <a:t>cusum Bayésienne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fr-FR"/>
        </a:p>
      </c:txPr>
    </c:title>
    <c:autoTitleDeleted val="0"/>
    <c:plotArea>
      <c:layout/>
      <c:lineChart>
        <c:grouping val="standard"/>
        <c:varyColors val="0"/>
        <c:ser>
          <c:idx val="0"/>
          <c:order val="0"/>
          <c:tx>
            <c:strRef>
              <c:f>'CUSUM bayesienne'!$G$15</c:f>
              <c:strCache>
                <c:ptCount val="1"/>
                <c:pt idx="0">
                  <c:v>CUSUM cumulée Sn</c:v>
                </c:pt>
              </c:strCache>
            </c:strRef>
          </c:tx>
          <c:spPr>
            <a:ln w="22225" cap="rnd">
              <a:solidFill>
                <a:schemeClr val="accent1"/>
              </a:solidFill>
              <a:round/>
            </a:ln>
            <a:effectLst/>
          </c:spPr>
          <c:marker>
            <c:symbol val="none"/>
          </c:marker>
          <c:val>
            <c:numRef>
              <c:f>'CUSUM bayesienne'!$G$16:$G$117</c:f>
              <c:numCache>
                <c:formatCode>0.000</c:formatCode>
                <c:ptCount val="102"/>
                <c:pt idx="0">
                  <c:v>0</c:v>
                </c:pt>
                <c:pt idx="1">
                  <c:v>0</c:v>
                </c:pt>
                <c:pt idx="2">
                  <c:v>2.2564171713297693E-2</c:v>
                </c:pt>
                <c:pt idx="3">
                  <c:v>6.7692515139893078E-2</c:v>
                </c:pt>
                <c:pt idx="4">
                  <c:v>6.7692515139893078E-2</c:v>
                </c:pt>
                <c:pt idx="5">
                  <c:v>6.7692515139893078E-2</c:v>
                </c:pt>
                <c:pt idx="6">
                  <c:v>6.7692515139893078E-2</c:v>
                </c:pt>
                <c:pt idx="7">
                  <c:v>9.0256686853190771E-2</c:v>
                </c:pt>
                <c:pt idx="8">
                  <c:v>9.0256686853190771E-2</c:v>
                </c:pt>
                <c:pt idx="9">
                  <c:v>0.11282085856648846</c:v>
                </c:pt>
                <c:pt idx="10">
                  <c:v>0.11282085856648846</c:v>
                </c:pt>
                <c:pt idx="11">
                  <c:v>0.11282085856648846</c:v>
                </c:pt>
                <c:pt idx="12">
                  <c:v>0.13538503027978616</c:v>
                </c:pt>
                <c:pt idx="13">
                  <c:v>0.18051337370638154</c:v>
                </c:pt>
                <c:pt idx="14">
                  <c:v>0.24820588884627462</c:v>
                </c:pt>
                <c:pt idx="15">
                  <c:v>0.33846257569946536</c:v>
                </c:pt>
                <c:pt idx="16">
                  <c:v>0.33846257569946536</c:v>
                </c:pt>
                <c:pt idx="17">
                  <c:v>0.36102674741276308</c:v>
                </c:pt>
                <c:pt idx="18">
                  <c:v>0.40615509083935847</c:v>
                </c:pt>
                <c:pt idx="19">
                  <c:v>0.40615509083935847</c:v>
                </c:pt>
                <c:pt idx="20">
                  <c:v>0.42871926255265613</c:v>
                </c:pt>
                <c:pt idx="21">
                  <c:v>0.47384760597925152</c:v>
                </c:pt>
                <c:pt idx="22">
                  <c:v>0.54154012111914462</c:v>
                </c:pt>
                <c:pt idx="23">
                  <c:v>0.63179680797233539</c:v>
                </c:pt>
                <c:pt idx="24">
                  <c:v>0.63179680797233539</c:v>
                </c:pt>
                <c:pt idx="25">
                  <c:v>0.63179680797233539</c:v>
                </c:pt>
                <c:pt idx="26">
                  <c:v>0.63179680797233539</c:v>
                </c:pt>
                <c:pt idx="27">
                  <c:v>0.63179680797233539</c:v>
                </c:pt>
                <c:pt idx="28">
                  <c:v>0.63179680797233539</c:v>
                </c:pt>
                <c:pt idx="29">
                  <c:v>0.65436097968563312</c:v>
                </c:pt>
                <c:pt idx="30">
                  <c:v>0.65436097968563312</c:v>
                </c:pt>
                <c:pt idx="31">
                  <c:v>0.65436097968563312</c:v>
                </c:pt>
                <c:pt idx="32">
                  <c:v>0.65436097968563312</c:v>
                </c:pt>
                <c:pt idx="33">
                  <c:v>0.67692515139893084</c:v>
                </c:pt>
                <c:pt idx="34">
                  <c:v>0.67692515139893084</c:v>
                </c:pt>
                <c:pt idx="35">
                  <c:v>0.69948932311222856</c:v>
                </c:pt>
                <c:pt idx="36">
                  <c:v>0.744617666538824</c:v>
                </c:pt>
                <c:pt idx="37">
                  <c:v>0.744617666538824</c:v>
                </c:pt>
                <c:pt idx="38">
                  <c:v>0.744617666538824</c:v>
                </c:pt>
                <c:pt idx="39">
                  <c:v>0.744617666538824</c:v>
                </c:pt>
                <c:pt idx="40">
                  <c:v>0.76718183825212172</c:v>
                </c:pt>
                <c:pt idx="41">
                  <c:v>0.81231018167871705</c:v>
                </c:pt>
                <c:pt idx="42">
                  <c:v>0.8800026968186101</c:v>
                </c:pt>
                <c:pt idx="43">
                  <c:v>0.97025938367180087</c:v>
                </c:pt>
                <c:pt idx="44">
                  <c:v>0.97025938367180087</c:v>
                </c:pt>
                <c:pt idx="45">
                  <c:v>0.97025938367180087</c:v>
                </c:pt>
                <c:pt idx="46">
                  <c:v>0.99282355538509859</c:v>
                </c:pt>
                <c:pt idx="47">
                  <c:v>1.037951898811694</c:v>
                </c:pt>
                <c:pt idx="48">
                  <c:v>1.037951898811694</c:v>
                </c:pt>
                <c:pt idx="49">
                  <c:v>1.0605160705249916</c:v>
                </c:pt>
                <c:pt idx="50">
                  <c:v>1.0605160705249916</c:v>
                </c:pt>
                <c:pt idx="51">
                  <c:v>1.0605160705249916</c:v>
                </c:pt>
                <c:pt idx="52">
                  <c:v>1.0830802422382892</c:v>
                </c:pt>
                <c:pt idx="53">
                  <c:v>1.1282085856648847</c:v>
                </c:pt>
                <c:pt idx="54">
                  <c:v>1.1282085856648847</c:v>
                </c:pt>
                <c:pt idx="55">
                  <c:v>1.1282085856648847</c:v>
                </c:pt>
                <c:pt idx="56">
                  <c:v>1.1282085856648847</c:v>
                </c:pt>
                <c:pt idx="57">
                  <c:v>1.1282085856648847</c:v>
                </c:pt>
                <c:pt idx="58">
                  <c:v>1.1282085856648847</c:v>
                </c:pt>
                <c:pt idx="59">
                  <c:v>1.1282085856648847</c:v>
                </c:pt>
                <c:pt idx="60">
                  <c:v>1.1282085856648847</c:v>
                </c:pt>
                <c:pt idx="61">
                  <c:v>1.1282085856648847</c:v>
                </c:pt>
                <c:pt idx="62">
                  <c:v>1.1282085856648847</c:v>
                </c:pt>
                <c:pt idx="63">
                  <c:v>1.1282085856648847</c:v>
                </c:pt>
                <c:pt idx="64">
                  <c:v>1.1282085856648847</c:v>
                </c:pt>
                <c:pt idx="65">
                  <c:v>1.1282085856648847</c:v>
                </c:pt>
                <c:pt idx="66">
                  <c:v>1.1282085856648847</c:v>
                </c:pt>
                <c:pt idx="67">
                  <c:v>1.1282085856648847</c:v>
                </c:pt>
                <c:pt idx="68">
                  <c:v>1.1282085856648847</c:v>
                </c:pt>
                <c:pt idx="69">
                  <c:v>1.1282085856648847</c:v>
                </c:pt>
                <c:pt idx="70">
                  <c:v>1.1282085856648847</c:v>
                </c:pt>
                <c:pt idx="71">
                  <c:v>1.1282085856648847</c:v>
                </c:pt>
                <c:pt idx="72">
                  <c:v>1.1282085856648847</c:v>
                </c:pt>
                <c:pt idx="73">
                  <c:v>1.1282085856648847</c:v>
                </c:pt>
                <c:pt idx="74">
                  <c:v>1.1282085856648847</c:v>
                </c:pt>
                <c:pt idx="75">
                  <c:v>1.1282085856648847</c:v>
                </c:pt>
                <c:pt idx="76">
                  <c:v>1.1282085856648847</c:v>
                </c:pt>
                <c:pt idx="77">
                  <c:v>1.1282085856648847</c:v>
                </c:pt>
                <c:pt idx="78">
                  <c:v>1.1282085856648847</c:v>
                </c:pt>
                <c:pt idx="79">
                  <c:v>1.1282085856648847</c:v>
                </c:pt>
                <c:pt idx="80">
                  <c:v>1.1282085856648847</c:v>
                </c:pt>
                <c:pt idx="81">
                  <c:v>1.1282085856648847</c:v>
                </c:pt>
                <c:pt idx="82">
                  <c:v>1.1282085856648847</c:v>
                </c:pt>
                <c:pt idx="83">
                  <c:v>1.1282085856648847</c:v>
                </c:pt>
                <c:pt idx="84">
                  <c:v>1.1282085856648847</c:v>
                </c:pt>
                <c:pt idx="85">
                  <c:v>1.1282085856648847</c:v>
                </c:pt>
                <c:pt idx="86">
                  <c:v>1.1282085856648847</c:v>
                </c:pt>
                <c:pt idx="87">
                  <c:v>1.1282085856648847</c:v>
                </c:pt>
                <c:pt idx="88">
                  <c:v>1.1282085856648847</c:v>
                </c:pt>
                <c:pt idx="89">
                  <c:v>1.1282085856648847</c:v>
                </c:pt>
                <c:pt idx="90">
                  <c:v>1.1282085856648847</c:v>
                </c:pt>
                <c:pt idx="91">
                  <c:v>1.1282085856648847</c:v>
                </c:pt>
                <c:pt idx="92">
                  <c:v>1.1282085856648847</c:v>
                </c:pt>
                <c:pt idx="93">
                  <c:v>1.1282085856648847</c:v>
                </c:pt>
                <c:pt idx="94">
                  <c:v>1.1282085856648847</c:v>
                </c:pt>
                <c:pt idx="95">
                  <c:v>1.1282085856648847</c:v>
                </c:pt>
                <c:pt idx="96">
                  <c:v>1.1282085856648847</c:v>
                </c:pt>
                <c:pt idx="97">
                  <c:v>1.1282085856648847</c:v>
                </c:pt>
                <c:pt idx="98">
                  <c:v>1.1282085856648847</c:v>
                </c:pt>
                <c:pt idx="99">
                  <c:v>1.1282085856648847</c:v>
                </c:pt>
                <c:pt idx="100">
                  <c:v>1.1282085856648847</c:v>
                </c:pt>
                <c:pt idx="101">
                  <c:v>1.1282085856648847</c:v>
                </c:pt>
              </c:numCache>
            </c:numRef>
          </c:val>
          <c:smooth val="0"/>
          <c:extLst>
            <c:ext xmlns:c16="http://schemas.microsoft.com/office/drawing/2014/chart" uri="{C3380CC4-5D6E-409C-BE32-E72D297353CC}">
              <c16:uniqueId val="{00000000-2BCB-4C71-B7DE-9EB83BE01A7E}"/>
            </c:ext>
          </c:extLst>
        </c:ser>
        <c:ser>
          <c:idx val="1"/>
          <c:order val="1"/>
          <c:tx>
            <c:strRef>
              <c:f>'CUSUM bayesienne'!$I$15</c:f>
              <c:strCache>
                <c:ptCount val="1"/>
                <c:pt idx="0">
                  <c:v>Seuil d'alerte</c:v>
                </c:pt>
              </c:strCache>
            </c:strRef>
          </c:tx>
          <c:spPr>
            <a:ln w="22225" cap="rnd">
              <a:solidFill>
                <a:schemeClr val="accent2"/>
              </a:solidFill>
              <a:round/>
            </a:ln>
            <a:effectLst/>
          </c:spPr>
          <c:marker>
            <c:symbol val="none"/>
          </c:marker>
          <c:val>
            <c:numRef>
              <c:f>'CUSUM bayesienne'!$I$16:$I$117</c:f>
              <c:numCache>
                <c:formatCode>General</c:formatCode>
                <c:ptCount val="102"/>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numCache>
            </c:numRef>
          </c:val>
          <c:smooth val="0"/>
          <c:extLst>
            <c:ext xmlns:c16="http://schemas.microsoft.com/office/drawing/2014/chart" uri="{C3380CC4-5D6E-409C-BE32-E72D297353CC}">
              <c16:uniqueId val="{00000001-2BCB-4C71-B7DE-9EB83BE01A7E}"/>
            </c:ext>
          </c:extLst>
        </c:ser>
        <c:ser>
          <c:idx val="2"/>
          <c:order val="2"/>
          <c:tx>
            <c:strRef>
              <c:f>'CUSUM bayesienne'!$H$15</c:f>
              <c:strCache>
                <c:ptCount val="1"/>
                <c:pt idx="0">
                  <c:v>Seuil de surveillance</c:v>
                </c:pt>
              </c:strCache>
            </c:strRef>
          </c:tx>
          <c:spPr>
            <a:ln w="22225" cap="rnd">
              <a:solidFill>
                <a:srgbClr val="00B050"/>
              </a:solidFill>
              <a:prstDash val="dash"/>
              <a:round/>
            </a:ln>
            <a:effectLst/>
          </c:spPr>
          <c:marker>
            <c:symbol val="none"/>
          </c:marker>
          <c:val>
            <c:numRef>
              <c:f>'CUSUM bayesienne'!$H$16:$H$117</c:f>
              <c:numCache>
                <c:formatCode>0</c:formatCode>
                <c:ptCount val="10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numCache>
            </c:numRef>
          </c:val>
          <c:smooth val="0"/>
          <c:extLst>
            <c:ext xmlns:c16="http://schemas.microsoft.com/office/drawing/2014/chart" uri="{C3380CC4-5D6E-409C-BE32-E72D297353CC}">
              <c16:uniqueId val="{00000000-AB6C-44F5-9705-BA7065B2E2E9}"/>
            </c:ext>
          </c:extLst>
        </c:ser>
        <c:dLbls>
          <c:showLegendKey val="0"/>
          <c:showVal val="0"/>
          <c:showCatName val="0"/>
          <c:showSerName val="0"/>
          <c:showPercent val="0"/>
          <c:showBubbleSize val="0"/>
        </c:dLbls>
        <c:smooth val="0"/>
        <c:axId val="646887375"/>
        <c:axId val="646881135"/>
      </c:lineChart>
      <c:catAx>
        <c:axId val="646887375"/>
        <c:scaling>
          <c:orientation val="minMax"/>
        </c:scaling>
        <c:delete val="0"/>
        <c:axPos val="b"/>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646881135"/>
        <c:crosses val="autoZero"/>
        <c:auto val="1"/>
        <c:lblAlgn val="ctr"/>
        <c:lblOffset val="100"/>
        <c:noMultiLvlLbl val="0"/>
      </c:catAx>
      <c:valAx>
        <c:axId val="646881135"/>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crossAx val="646887375"/>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'CUSUM bayesienne'!$J$15</c:f>
              <c:strCache>
                <c:ptCount val="1"/>
                <c:pt idx="0">
                  <c:v>Point de rupture</c:v>
                </c:pt>
              </c:strCache>
            </c:strRef>
          </c:tx>
          <c:spPr>
            <a:ln w="28575" cap="rnd">
              <a:solidFill>
                <a:schemeClr val="accent1"/>
              </a:solidFill>
              <a:round/>
            </a:ln>
            <a:effectLst/>
          </c:spPr>
          <c:marker>
            <c:symbol val="none"/>
          </c:marker>
          <c:val>
            <c:numRef>
              <c:f>'CUSUM bayesienne'!$J$16:$J$117</c:f>
              <c:numCache>
                <c:formatCode>0.00%</c:formatCode>
                <c:ptCount val="102"/>
                <c:pt idx="0">
                  <c:v>3.3415841584158415E-3</c:v>
                </c:pt>
                <c:pt idx="1">
                  <c:v>3.375E-3</c:v>
                </c:pt>
                <c:pt idx="2">
                  <c:v>8.8383838383838389E-4</c:v>
                </c:pt>
                <c:pt idx="3">
                  <c:v>3.0612244897959186E-3</c:v>
                </c:pt>
                <c:pt idx="4">
                  <c:v>1.7783505154639178E-3</c:v>
                </c:pt>
                <c:pt idx="5">
                  <c:v>9.1145833333333313E-4</c:v>
                </c:pt>
                <c:pt idx="6">
                  <c:v>2.8195488721804518E-4</c:v>
                </c:pt>
                <c:pt idx="7">
                  <c:v>1.4960106382978723E-3</c:v>
                </c:pt>
                <c:pt idx="8">
                  <c:v>9.4086021505376339E-4</c:v>
                </c:pt>
                <c:pt idx="9">
                  <c:v>1.8749999999999999E-3</c:v>
                </c:pt>
                <c:pt idx="10">
                  <c:v>1.3861138861138858E-3</c:v>
                </c:pt>
                <c:pt idx="11">
                  <c:v>9.7222222222222198E-4</c:v>
                </c:pt>
                <c:pt idx="12">
                  <c:v>1.7178046672428698E-3</c:v>
                </c:pt>
                <c:pt idx="13">
                  <c:v>2.3741883116883116E-3</c:v>
                </c:pt>
                <c:pt idx="14">
                  <c:v>2.959770114942529E-3</c:v>
                </c:pt>
                <c:pt idx="15">
                  <c:v>3.4883720930232562E-3</c:v>
                </c:pt>
                <c:pt idx="16">
                  <c:v>3.0882352941176468E-3</c:v>
                </c:pt>
                <c:pt idx="17">
                  <c:v>3.5714285714285718E-3</c:v>
                </c:pt>
                <c:pt idx="18">
                  <c:v>4.0187064045656305E-3</c:v>
                </c:pt>
                <c:pt idx="19">
                  <c:v>3.6585365853658539E-3</c:v>
                </c:pt>
                <c:pt idx="20">
                  <c:v>4.0784832451499116E-3</c:v>
                </c:pt>
                <c:pt idx="21">
                  <c:v>4.4744318181818184E-3</c:v>
                </c:pt>
                <c:pt idx="22">
                  <c:v>4.8500275178866258E-3</c:v>
                </c:pt>
                <c:pt idx="23">
                  <c:v>5.2083333333333339E-3</c:v>
                </c:pt>
                <c:pt idx="24">
                  <c:v>4.8896103896103899E-3</c:v>
                </c:pt>
                <c:pt idx="25">
                  <c:v>4.5926113360323893E-3</c:v>
                </c:pt>
                <c:pt idx="26">
                  <c:v>4.3148148148148147E-3</c:v>
                </c:pt>
                <c:pt idx="27">
                  <c:v>4.0540540540540543E-3</c:v>
                </c:pt>
                <c:pt idx="28">
                  <c:v>3.8084553613604156E-3</c:v>
                </c:pt>
                <c:pt idx="29">
                  <c:v>4.1666666666666675E-3</c:v>
                </c:pt>
                <c:pt idx="30">
                  <c:v>3.9357110404361654E-3</c:v>
                </c:pt>
                <c:pt idx="31">
                  <c:v>3.716517857142857E-3</c:v>
                </c:pt>
                <c:pt idx="32">
                  <c:v>3.5079051383399211E-3</c:v>
                </c:pt>
                <c:pt idx="33">
                  <c:v>3.8602941176470586E-3</c:v>
                </c:pt>
                <c:pt idx="34">
                  <c:v>3.6620469083155651E-3</c:v>
                </c:pt>
                <c:pt idx="35">
                  <c:v>4.0088383838383836E-3</c:v>
                </c:pt>
                <c:pt idx="36">
                  <c:v>4.3503118503118504E-3</c:v>
                </c:pt>
                <c:pt idx="37">
                  <c:v>4.1632401315789477E-3</c:v>
                </c:pt>
                <c:pt idx="38">
                  <c:v>3.9835164835164841E-3</c:v>
                </c:pt>
                <c:pt idx="39">
                  <c:v>3.8104838709677414E-3</c:v>
                </c:pt>
                <c:pt idx="40">
                  <c:v>4.1533386645341858E-3</c:v>
                </c:pt>
                <c:pt idx="41">
                  <c:v>4.4940476190476189E-3</c:v>
                </c:pt>
                <c:pt idx="42">
                  <c:v>4.8334647221127316E-3</c:v>
                </c:pt>
                <c:pt idx="43">
                  <c:v>5.1724137931034482E-3</c:v>
                </c:pt>
                <c:pt idx="44">
                  <c:v>5.0146198830409361E-3</c:v>
                </c:pt>
                <c:pt idx="45">
                  <c:v>4.8621894409937895E-3</c:v>
                </c:pt>
                <c:pt idx="46">
                  <c:v>5.207930367504836E-3</c:v>
                </c:pt>
                <c:pt idx="47">
                  <c:v>5.5555555555555558E-3</c:v>
                </c:pt>
                <c:pt idx="48">
                  <c:v>5.4149018097805158E-3</c:v>
                </c:pt>
                <c:pt idx="49">
                  <c:v>5.7692307692307696E-3</c:v>
                </c:pt>
                <c:pt idx="50">
                  <c:v>5.6372549019607842E-3</c:v>
                </c:pt>
                <c:pt idx="51">
                  <c:v>5.5096153846153854E-3</c:v>
                </c:pt>
                <c:pt idx="52">
                  <c:v>5.8769734308817875E-3</c:v>
                </c:pt>
                <c:pt idx="53">
                  <c:v>6.2500000000000003E-3</c:v>
                </c:pt>
                <c:pt idx="54">
                  <c:v>6.136363636363636E-3</c:v>
                </c:pt>
                <c:pt idx="55">
                  <c:v>6.0267857142857146E-3</c:v>
                </c:pt>
                <c:pt idx="56">
                  <c:v>5.9210526315789476E-3</c:v>
                </c:pt>
                <c:pt idx="57">
                  <c:v>5.8189655172413797E-3</c:v>
                </c:pt>
                <c:pt idx="58">
                  <c:v>5.7203389830508475E-3</c:v>
                </c:pt>
                <c:pt idx="59">
                  <c:v>5.6249999999999998E-3</c:v>
                </c:pt>
                <c:pt idx="60">
                  <c:v>5.5327868852459014E-3</c:v>
                </c:pt>
                <c:pt idx="61">
                  <c:v>5.4435483870967742E-3</c:v>
                </c:pt>
                <c:pt idx="62">
                  <c:v>5.3571428571428572E-3</c:v>
                </c:pt>
                <c:pt idx="63">
                  <c:v>5.2734375000000003E-3</c:v>
                </c:pt>
                <c:pt idx="64">
                  <c:v>5.1923076923076922E-3</c:v>
                </c:pt>
                <c:pt idx="65">
                  <c:v>5.1136363636363636E-3</c:v>
                </c:pt>
                <c:pt idx="66">
                  <c:v>5.0373134328358209E-3</c:v>
                </c:pt>
                <c:pt idx="67">
                  <c:v>4.9632352941176468E-3</c:v>
                </c:pt>
                <c:pt idx="68">
                  <c:v>4.8913043478260873E-3</c:v>
                </c:pt>
                <c:pt idx="69">
                  <c:v>4.8214285714285711E-3</c:v>
                </c:pt>
                <c:pt idx="70">
                  <c:v>4.7535211267605631E-3</c:v>
                </c:pt>
                <c:pt idx="71">
                  <c:v>4.6874999999999998E-3</c:v>
                </c:pt>
                <c:pt idx="72">
                  <c:v>4.6232876712328768E-3</c:v>
                </c:pt>
                <c:pt idx="73">
                  <c:v>4.5608108108108111E-3</c:v>
                </c:pt>
                <c:pt idx="74">
                  <c:v>4.4999999999999997E-3</c:v>
                </c:pt>
                <c:pt idx="75">
                  <c:v>4.4407894736842105E-3</c:v>
                </c:pt>
                <c:pt idx="76">
                  <c:v>4.3831168831168828E-3</c:v>
                </c:pt>
                <c:pt idx="77">
                  <c:v>4.3269230769230772E-3</c:v>
                </c:pt>
                <c:pt idx="78">
                  <c:v>4.2721518987341774E-3</c:v>
                </c:pt>
                <c:pt idx="79">
                  <c:v>4.2187500000000003E-3</c:v>
                </c:pt>
                <c:pt idx="80">
                  <c:v>4.1666666666666666E-3</c:v>
                </c:pt>
                <c:pt idx="81">
                  <c:v>4.1158536585365856E-3</c:v>
                </c:pt>
                <c:pt idx="82">
                  <c:v>4.0662650602409636E-3</c:v>
                </c:pt>
                <c:pt idx="83">
                  <c:v>4.0178571428571425E-3</c:v>
                </c:pt>
                <c:pt idx="84">
                  <c:v>3.9705882352941172E-3</c:v>
                </c:pt>
                <c:pt idx="85">
                  <c:v>3.9244186046511632E-3</c:v>
                </c:pt>
                <c:pt idx="86">
                  <c:v>3.8793103448275862E-3</c:v>
                </c:pt>
                <c:pt idx="87">
                  <c:v>3.8352272727272727E-3</c:v>
                </c:pt>
                <c:pt idx="88">
                  <c:v>3.7921348314606741E-3</c:v>
                </c:pt>
                <c:pt idx="89">
                  <c:v>3.7499999999999999E-3</c:v>
                </c:pt>
                <c:pt idx="90">
                  <c:v>3.7087912087912086E-3</c:v>
                </c:pt>
                <c:pt idx="91">
                  <c:v>3.6684782608695653E-3</c:v>
                </c:pt>
                <c:pt idx="92">
                  <c:v>3.6290322580645163E-3</c:v>
                </c:pt>
                <c:pt idx="93">
                  <c:v>3.5904255319148936E-3</c:v>
                </c:pt>
                <c:pt idx="94">
                  <c:v>3.5526315789473684E-3</c:v>
                </c:pt>
                <c:pt idx="95">
                  <c:v>3.5156250000000001E-3</c:v>
                </c:pt>
                <c:pt idx="96">
                  <c:v>3.4793814432989693E-3</c:v>
                </c:pt>
                <c:pt idx="97">
                  <c:v>3.4438775510204083E-3</c:v>
                </c:pt>
                <c:pt idx="98">
                  <c:v>3.4090909090909089E-3</c:v>
                </c:pt>
                <c:pt idx="99">
                  <c:v>3.375E-3</c:v>
                </c:pt>
                <c:pt idx="100">
                  <c:v>3.3415841584158415E-3</c:v>
                </c:pt>
                <c:pt idx="101">
                  <c:v>3.3088235294117647E-3</c:v>
                </c:pt>
              </c:numCache>
            </c:numRef>
          </c:val>
          <c:smooth val="0"/>
          <c:extLst>
            <c:ext xmlns:c16="http://schemas.microsoft.com/office/drawing/2014/chart" uri="{C3380CC4-5D6E-409C-BE32-E72D297353CC}">
              <c16:uniqueId val="{00000000-DB90-49D1-8EC6-54EC22A627F9}"/>
            </c:ext>
          </c:extLst>
        </c:ser>
        <c:dLbls>
          <c:showLegendKey val="0"/>
          <c:showVal val="0"/>
          <c:showCatName val="0"/>
          <c:showSerName val="0"/>
          <c:showPercent val="0"/>
          <c:showBubbleSize val="0"/>
        </c:dLbls>
        <c:smooth val="0"/>
        <c:axId val="1074880512"/>
        <c:axId val="1074879072"/>
      </c:lineChart>
      <c:catAx>
        <c:axId val="1074880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4879072"/>
        <c:crosses val="autoZero"/>
        <c:auto val="1"/>
        <c:lblAlgn val="ctr"/>
        <c:lblOffset val="100"/>
        <c:noMultiLvlLbl val="0"/>
      </c:catAx>
      <c:valAx>
        <c:axId val="10748790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4880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fr-FR" sz="1400"/>
              <a:t>Suivi</a:t>
            </a:r>
            <a:r>
              <a:rPr lang="fr-FR" sz="1400" baseline="0"/>
              <a:t> des observations</a:t>
            </a:r>
            <a:endParaRPr lang="fr-FR"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fr-FR"/>
        </a:p>
      </c:txPr>
    </c:title>
    <c:autoTitleDeleted val="0"/>
    <c:plotArea>
      <c:layout/>
      <c:lineChart>
        <c:grouping val="standard"/>
        <c:varyColors val="0"/>
        <c:ser>
          <c:idx val="0"/>
          <c:order val="0"/>
          <c:spPr>
            <a:ln w="22225" cap="rnd">
              <a:solidFill>
                <a:schemeClr val="accent1"/>
              </a:solidFill>
              <a:round/>
            </a:ln>
            <a:effectLst/>
          </c:spPr>
          <c:marker>
            <c:symbol val="none"/>
          </c:marker>
          <c:val>
            <c:numRef>
              <c:f>'Variable bayesienne'!$C$12:$C$42</c:f>
              <c:numCache>
                <c:formatCode>0.00</c:formatCode>
                <c:ptCount val="31"/>
                <c:pt idx="0">
                  <c:v>50.089048236046438</c:v>
                </c:pt>
                <c:pt idx="1">
                  <c:v>49.999287110159514</c:v>
                </c:pt>
                <c:pt idx="2">
                  <c:v>50.014732887106966</c:v>
                </c:pt>
                <c:pt idx="3">
                  <c:v>50.034317848027648</c:v>
                </c:pt>
                <c:pt idx="4">
                  <c:v>49.953385507319702</c:v>
                </c:pt>
                <c:pt idx="5">
                  <c:v>49.94829002206798</c:v>
                </c:pt>
                <c:pt idx="6">
                  <c:v>49.981512701521034</c:v>
                </c:pt>
                <c:pt idx="7">
                  <c:v>49.987013571998382</c:v>
                </c:pt>
                <c:pt idx="8">
                  <c:v>50.02454809217614</c:v>
                </c:pt>
                <c:pt idx="9">
                  <c:v>50.017519760504364</c:v>
                </c:pt>
                <c:pt idx="10">
                  <c:v>49.987729997913043</c:v>
                </c:pt>
                <c:pt idx="11">
                  <c:v>50.032106361271232</c:v>
                </c:pt>
                <c:pt idx="12">
                  <c:v>49.99116541961952</c:v>
                </c:pt>
                <c:pt idx="13">
                  <c:v>50.062731096688111</c:v>
                </c:pt>
                <c:pt idx="14">
                  <c:v>50.032657947003749</c:v>
                </c:pt>
                <c:pt idx="15">
                  <c:v>49.969856675084444</c:v>
                </c:pt>
                <c:pt idx="16">
                  <c:v>49.986994362276057</c:v>
                </c:pt>
                <c:pt idx="17">
                  <c:v>50.008832963857927</c:v>
                </c:pt>
                <c:pt idx="18">
                  <c:v>50.084158785364039</c:v>
                </c:pt>
                <c:pt idx="19">
                  <c:v>50.03448778642899</c:v>
                </c:pt>
                <c:pt idx="20">
                  <c:v>49.967308832098503</c:v>
                </c:pt>
                <c:pt idx="21">
                  <c:v>50.049715056630824</c:v>
                </c:pt>
                <c:pt idx="22">
                  <c:v>50.023075612117076</c:v>
                </c:pt>
                <c:pt idx="23">
                  <c:v>50.078929838610961</c:v>
                </c:pt>
                <c:pt idx="24">
                  <c:v>50.037790538274287</c:v>
                </c:pt>
                <c:pt idx="25">
                  <c:v>49.996659441993259</c:v>
                </c:pt>
                <c:pt idx="26">
                  <c:v>50.087083370740842</c:v>
                </c:pt>
                <c:pt idx="27">
                  <c:v>50.052557070338167</c:v>
                </c:pt>
                <c:pt idx="28">
                  <c:v>49.995845132749409</c:v>
                </c:pt>
                <c:pt idx="29">
                  <c:v>49.959401505633259</c:v>
                </c:pt>
                <c:pt idx="30">
                  <c:v>50.005225440594103</c:v>
                </c:pt>
              </c:numCache>
            </c:numRef>
          </c:val>
          <c:smooth val="0"/>
          <c:extLst>
            <c:ext xmlns:c16="http://schemas.microsoft.com/office/drawing/2014/chart" uri="{C3380CC4-5D6E-409C-BE32-E72D297353CC}">
              <c16:uniqueId val="{00000000-923D-4DB8-A246-4415AED7DD8A}"/>
            </c:ext>
          </c:extLst>
        </c:ser>
        <c:ser>
          <c:idx val="1"/>
          <c:order val="1"/>
          <c:tx>
            <c:v>moyenne connue à priori</c:v>
          </c:tx>
          <c:spPr>
            <a:ln w="22225" cap="rnd">
              <a:solidFill>
                <a:schemeClr val="accent2"/>
              </a:solidFill>
              <a:round/>
            </a:ln>
            <a:effectLst/>
          </c:spPr>
          <c:marker>
            <c:symbol val="none"/>
          </c:marker>
          <c:val>
            <c:numRef>
              <c:f>'Variable bayesienne'!$AI$13:$AI$42</c:f>
              <c:numCache>
                <c:formatCode>General</c:formatCode>
                <c:ptCount val="3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numCache>
            </c:numRef>
          </c:val>
          <c:smooth val="0"/>
          <c:extLst>
            <c:ext xmlns:c16="http://schemas.microsoft.com/office/drawing/2014/chart" uri="{C3380CC4-5D6E-409C-BE32-E72D297353CC}">
              <c16:uniqueId val="{00000001-923D-4DB8-A246-4415AED7DD8A}"/>
            </c:ext>
          </c:extLst>
        </c:ser>
        <c:ser>
          <c:idx val="2"/>
          <c:order val="2"/>
          <c:tx>
            <c:strRef>
              <c:f>'Variable bayesienne'!$C$3</c:f>
              <c:strCache>
                <c:ptCount val="1"/>
                <c:pt idx="0">
                  <c:v>Tolérance +</c:v>
                </c:pt>
              </c:strCache>
            </c:strRef>
          </c:tx>
          <c:spPr>
            <a:ln w="22225" cap="rnd">
              <a:solidFill>
                <a:srgbClr val="FF0000"/>
              </a:solidFill>
              <a:round/>
            </a:ln>
            <a:effectLst/>
          </c:spPr>
          <c:marker>
            <c:symbol val="none"/>
          </c:marker>
          <c:val>
            <c:numRef>
              <c:f>'Variable bayesienne'!$AD$13:$AD$42</c:f>
              <c:numCache>
                <c:formatCode>General</c:formatCode>
                <c:ptCount val="30"/>
                <c:pt idx="0">
                  <c:v>50.2</c:v>
                </c:pt>
                <c:pt idx="1">
                  <c:v>50.2</c:v>
                </c:pt>
                <c:pt idx="2">
                  <c:v>50.2</c:v>
                </c:pt>
                <c:pt idx="3">
                  <c:v>50.2</c:v>
                </c:pt>
                <c:pt idx="4">
                  <c:v>50.2</c:v>
                </c:pt>
                <c:pt idx="5">
                  <c:v>50.2</c:v>
                </c:pt>
                <c:pt idx="6">
                  <c:v>50.2</c:v>
                </c:pt>
                <c:pt idx="7">
                  <c:v>50.2</c:v>
                </c:pt>
                <c:pt idx="8">
                  <c:v>50.2</c:v>
                </c:pt>
                <c:pt idx="9">
                  <c:v>50.2</c:v>
                </c:pt>
                <c:pt idx="10">
                  <c:v>50.2</c:v>
                </c:pt>
                <c:pt idx="11">
                  <c:v>50.2</c:v>
                </c:pt>
                <c:pt idx="12">
                  <c:v>50.2</c:v>
                </c:pt>
                <c:pt idx="13">
                  <c:v>50.2</c:v>
                </c:pt>
                <c:pt idx="14">
                  <c:v>50.2</c:v>
                </c:pt>
                <c:pt idx="15">
                  <c:v>50.2</c:v>
                </c:pt>
                <c:pt idx="16">
                  <c:v>50.2</c:v>
                </c:pt>
                <c:pt idx="17">
                  <c:v>50.2</c:v>
                </c:pt>
                <c:pt idx="18">
                  <c:v>50.2</c:v>
                </c:pt>
                <c:pt idx="19">
                  <c:v>50.2</c:v>
                </c:pt>
                <c:pt idx="20">
                  <c:v>50.2</c:v>
                </c:pt>
                <c:pt idx="21">
                  <c:v>50.2</c:v>
                </c:pt>
                <c:pt idx="22">
                  <c:v>50.2</c:v>
                </c:pt>
                <c:pt idx="23">
                  <c:v>50.2</c:v>
                </c:pt>
                <c:pt idx="24">
                  <c:v>50.2</c:v>
                </c:pt>
                <c:pt idx="25">
                  <c:v>50.2</c:v>
                </c:pt>
                <c:pt idx="26">
                  <c:v>50.2</c:v>
                </c:pt>
                <c:pt idx="27">
                  <c:v>50.2</c:v>
                </c:pt>
                <c:pt idx="28">
                  <c:v>50.2</c:v>
                </c:pt>
                <c:pt idx="29">
                  <c:v>50.2</c:v>
                </c:pt>
              </c:numCache>
            </c:numRef>
          </c:val>
          <c:smooth val="0"/>
          <c:extLst>
            <c:ext xmlns:c16="http://schemas.microsoft.com/office/drawing/2014/chart" uri="{C3380CC4-5D6E-409C-BE32-E72D297353CC}">
              <c16:uniqueId val="{00000002-923D-4DB8-A246-4415AED7DD8A}"/>
            </c:ext>
          </c:extLst>
        </c:ser>
        <c:ser>
          <c:idx val="3"/>
          <c:order val="3"/>
          <c:tx>
            <c:strRef>
              <c:f>'Variable bayesienne'!$C$4</c:f>
              <c:strCache>
                <c:ptCount val="1"/>
                <c:pt idx="0">
                  <c:v>Tolérance -</c:v>
                </c:pt>
              </c:strCache>
            </c:strRef>
          </c:tx>
          <c:spPr>
            <a:ln w="22225" cap="rnd">
              <a:solidFill>
                <a:srgbClr val="FF0000"/>
              </a:solidFill>
              <a:round/>
            </a:ln>
            <a:effectLst/>
          </c:spPr>
          <c:marker>
            <c:symbol val="none"/>
          </c:marker>
          <c:val>
            <c:numRef>
              <c:f>'Variable bayesienne'!$AE$13:$AE$42</c:f>
              <c:numCache>
                <c:formatCode>General</c:formatCode>
                <c:ptCount val="30"/>
                <c:pt idx="0">
                  <c:v>49.8</c:v>
                </c:pt>
                <c:pt idx="1">
                  <c:v>49.8</c:v>
                </c:pt>
                <c:pt idx="2">
                  <c:v>49.8</c:v>
                </c:pt>
                <c:pt idx="3">
                  <c:v>49.8</c:v>
                </c:pt>
                <c:pt idx="4">
                  <c:v>49.8</c:v>
                </c:pt>
                <c:pt idx="5">
                  <c:v>49.8</c:v>
                </c:pt>
                <c:pt idx="6">
                  <c:v>49.8</c:v>
                </c:pt>
                <c:pt idx="7">
                  <c:v>49.8</c:v>
                </c:pt>
                <c:pt idx="8">
                  <c:v>49.8</c:v>
                </c:pt>
                <c:pt idx="9">
                  <c:v>49.8</c:v>
                </c:pt>
                <c:pt idx="10">
                  <c:v>49.8</c:v>
                </c:pt>
                <c:pt idx="11">
                  <c:v>49.8</c:v>
                </c:pt>
                <c:pt idx="12">
                  <c:v>49.8</c:v>
                </c:pt>
                <c:pt idx="13">
                  <c:v>49.8</c:v>
                </c:pt>
                <c:pt idx="14">
                  <c:v>49.8</c:v>
                </c:pt>
                <c:pt idx="15">
                  <c:v>49.8</c:v>
                </c:pt>
                <c:pt idx="16">
                  <c:v>49.8</c:v>
                </c:pt>
                <c:pt idx="17">
                  <c:v>49.8</c:v>
                </c:pt>
                <c:pt idx="18">
                  <c:v>49.8</c:v>
                </c:pt>
                <c:pt idx="19">
                  <c:v>49.8</c:v>
                </c:pt>
                <c:pt idx="20">
                  <c:v>49.8</c:v>
                </c:pt>
                <c:pt idx="21">
                  <c:v>49.8</c:v>
                </c:pt>
                <c:pt idx="22">
                  <c:v>49.8</c:v>
                </c:pt>
                <c:pt idx="23">
                  <c:v>49.8</c:v>
                </c:pt>
                <c:pt idx="24">
                  <c:v>49.8</c:v>
                </c:pt>
                <c:pt idx="25">
                  <c:v>49.8</c:v>
                </c:pt>
                <c:pt idx="26">
                  <c:v>49.8</c:v>
                </c:pt>
                <c:pt idx="27">
                  <c:v>49.8</c:v>
                </c:pt>
                <c:pt idx="28">
                  <c:v>49.8</c:v>
                </c:pt>
                <c:pt idx="29">
                  <c:v>49.8</c:v>
                </c:pt>
              </c:numCache>
            </c:numRef>
          </c:val>
          <c:smooth val="0"/>
          <c:extLst>
            <c:ext xmlns:c16="http://schemas.microsoft.com/office/drawing/2014/chart" uri="{C3380CC4-5D6E-409C-BE32-E72D297353CC}">
              <c16:uniqueId val="{00000003-923D-4DB8-A246-4415AED7DD8A}"/>
            </c:ext>
          </c:extLst>
        </c:ser>
        <c:dLbls>
          <c:showLegendKey val="0"/>
          <c:showVal val="0"/>
          <c:showCatName val="0"/>
          <c:showSerName val="0"/>
          <c:showPercent val="0"/>
          <c:showBubbleSize val="0"/>
        </c:dLbls>
        <c:smooth val="0"/>
        <c:axId val="1581988352"/>
        <c:axId val="1581995072"/>
      </c:lineChart>
      <c:catAx>
        <c:axId val="1581988352"/>
        <c:scaling>
          <c:orientation val="minMax"/>
        </c:scaling>
        <c:delete val="0"/>
        <c:axPos val="b"/>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1581995072"/>
        <c:crosses val="autoZero"/>
        <c:auto val="1"/>
        <c:lblAlgn val="ctr"/>
        <c:lblOffset val="100"/>
        <c:noMultiLvlLbl val="0"/>
      </c:catAx>
      <c:valAx>
        <c:axId val="1581995072"/>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crossAx val="15819883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fr-FR" sz="1400" baseline="0"/>
              <a:t>Probabilité d'un changement de la moyenne</a:t>
            </a:r>
            <a:endParaRPr lang="fr-FR" sz="1400"/>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fr-FR"/>
        </a:p>
      </c:txPr>
    </c:title>
    <c:autoTitleDeleted val="0"/>
    <c:plotArea>
      <c:layout/>
      <c:lineChart>
        <c:grouping val="standard"/>
        <c:varyColors val="0"/>
        <c:ser>
          <c:idx val="7"/>
          <c:order val="0"/>
          <c:tx>
            <c:strRef>
              <c:f>'Variable bayesienne'!$I$11</c:f>
              <c:strCache>
                <c:ptCount val="1"/>
                <c:pt idx="0">
                  <c:v>Proba changement moyenne</c:v>
                </c:pt>
              </c:strCache>
            </c:strRef>
          </c:tx>
          <c:spPr>
            <a:ln w="22225" cap="rnd">
              <a:solidFill>
                <a:schemeClr val="accent2">
                  <a:lumMod val="60000"/>
                </a:schemeClr>
              </a:solidFill>
              <a:round/>
            </a:ln>
            <a:effectLst/>
          </c:spPr>
          <c:marker>
            <c:symbol val="none"/>
          </c:marker>
          <c:val>
            <c:numRef>
              <c:f>'Variable bayesienne'!$I$12:$I$42</c:f>
              <c:numCache>
                <c:formatCode>0.0%</c:formatCode>
                <c:ptCount val="31"/>
                <c:pt idx="0">
                  <c:v>0.91785519742477373</c:v>
                </c:pt>
                <c:pt idx="1">
                  <c:v>0.82590606569585368</c:v>
                </c:pt>
                <c:pt idx="2">
                  <c:v>0.82316384351143146</c:v>
                </c:pt>
                <c:pt idx="3">
                  <c:v>0.88917527752128644</c:v>
                </c:pt>
                <c:pt idx="4">
                  <c:v>0.66069700452856761</c:v>
                </c:pt>
                <c:pt idx="5">
                  <c:v>0.29529069099755745</c:v>
                </c:pt>
                <c:pt idx="6">
                  <c:v>0.14762434453242368</c:v>
                </c:pt>
                <c:pt idx="7">
                  <c:v>5.1456768877911951E-2</c:v>
                </c:pt>
                <c:pt idx="8">
                  <c:v>0.2041776694777897</c:v>
                </c:pt>
                <c:pt idx="9">
                  <c:v>0.29648030520429236</c:v>
                </c:pt>
                <c:pt idx="10">
                  <c:v>0.21587604963185258</c:v>
                </c:pt>
                <c:pt idx="11">
                  <c:v>0.37491366314763219</c:v>
                </c:pt>
                <c:pt idx="12">
                  <c:v>0.31863309485075586</c:v>
                </c:pt>
                <c:pt idx="13">
                  <c:v>0.57987434143778183</c:v>
                </c:pt>
                <c:pt idx="14">
                  <c:v>0.67608850133768428</c:v>
                </c:pt>
                <c:pt idx="15">
                  <c:v>0.55965706363316725</c:v>
                </c:pt>
                <c:pt idx="16">
                  <c:v>0.49842235451559569</c:v>
                </c:pt>
                <c:pt idx="17">
                  <c:v>0.51911658622849943</c:v>
                </c:pt>
                <c:pt idx="18">
                  <c:v>0.75454390542752114</c:v>
                </c:pt>
                <c:pt idx="19">
                  <c:v>0.81408201928115664</c:v>
                </c:pt>
                <c:pt idx="20">
                  <c:v>0.73563762873490113</c:v>
                </c:pt>
                <c:pt idx="21">
                  <c:v>0.82375948125174325</c:v>
                </c:pt>
                <c:pt idx="22">
                  <c:v>0.85074230155944086</c:v>
                </c:pt>
                <c:pt idx="23">
                  <c:v>0.92972164590874362</c:v>
                </c:pt>
                <c:pt idx="24">
                  <c:v>0.95012591523516354</c:v>
                </c:pt>
                <c:pt idx="25">
                  <c:v>0.94357044317415983</c:v>
                </c:pt>
                <c:pt idx="26">
                  <c:v>0.97780281333229357</c:v>
                </c:pt>
                <c:pt idx="27">
                  <c:v>0.98730506101606874</c:v>
                </c:pt>
                <c:pt idx="28">
                  <c:v>0.98493169225443822</c:v>
                </c:pt>
                <c:pt idx="29">
                  <c:v>0.97271231703444005</c:v>
                </c:pt>
                <c:pt idx="30">
                  <c:v>0.97186790209830698</c:v>
                </c:pt>
              </c:numCache>
            </c:numRef>
          </c:val>
          <c:smooth val="0"/>
          <c:extLst>
            <c:ext xmlns:c16="http://schemas.microsoft.com/office/drawing/2014/chart" uri="{C3380CC4-5D6E-409C-BE32-E72D297353CC}">
              <c16:uniqueId val="{00000000-9FF8-46B1-848D-9E34536513CD}"/>
            </c:ext>
          </c:extLst>
        </c:ser>
        <c:ser>
          <c:idx val="0"/>
          <c:order val="1"/>
          <c:tx>
            <c:v>Seuil de confiance</c:v>
          </c:tx>
          <c:spPr>
            <a:ln w="22225" cap="rnd">
              <a:solidFill>
                <a:srgbClr val="FF0000"/>
              </a:solidFill>
              <a:round/>
            </a:ln>
            <a:effectLst/>
          </c:spPr>
          <c:marker>
            <c:symbol val="none"/>
          </c:marker>
          <c:val>
            <c:numRef>
              <c:f>'Variable bayesienne'!$AF$13:$AF$42</c:f>
              <c:numCache>
                <c:formatCode>0%</c:formatCode>
                <c:ptCount val="30"/>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numCache>
            </c:numRef>
          </c:val>
          <c:smooth val="0"/>
          <c:extLst>
            <c:ext xmlns:c16="http://schemas.microsoft.com/office/drawing/2014/chart" uri="{C3380CC4-5D6E-409C-BE32-E72D297353CC}">
              <c16:uniqueId val="{00000001-9FF8-46B1-848D-9E34536513CD}"/>
            </c:ext>
          </c:extLst>
        </c:ser>
        <c:ser>
          <c:idx val="1"/>
          <c:order val="2"/>
          <c:tx>
            <c:v>Seuil de confiance</c:v>
          </c:tx>
          <c:spPr>
            <a:ln w="22225" cap="rnd">
              <a:solidFill>
                <a:srgbClr val="FF0000"/>
              </a:solidFill>
              <a:round/>
            </a:ln>
            <a:effectLst/>
          </c:spPr>
          <c:marker>
            <c:symbol val="none"/>
          </c:marker>
          <c:val>
            <c:numRef>
              <c:f>'Variable bayesienne'!$AG$13:$AG$42</c:f>
              <c:numCache>
                <c:formatCode>0%</c:formatCode>
                <c:ptCount val="30"/>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numCache>
            </c:numRef>
          </c:val>
          <c:smooth val="0"/>
          <c:extLst>
            <c:ext xmlns:c16="http://schemas.microsoft.com/office/drawing/2014/chart" uri="{C3380CC4-5D6E-409C-BE32-E72D297353CC}">
              <c16:uniqueId val="{00000002-9FF8-46B1-848D-9E34536513CD}"/>
            </c:ext>
          </c:extLst>
        </c:ser>
        <c:dLbls>
          <c:showLegendKey val="0"/>
          <c:showVal val="0"/>
          <c:showCatName val="0"/>
          <c:showSerName val="0"/>
          <c:showPercent val="0"/>
          <c:showBubbleSize val="0"/>
        </c:dLbls>
        <c:smooth val="0"/>
        <c:axId val="1477461856"/>
        <c:axId val="1476752928"/>
      </c:lineChart>
      <c:catAx>
        <c:axId val="1477461856"/>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1476752928"/>
        <c:crosses val="autoZero"/>
        <c:auto val="1"/>
        <c:lblAlgn val="ctr"/>
        <c:lblOffset val="100"/>
        <c:noMultiLvlLbl val="0"/>
      </c:catAx>
      <c:valAx>
        <c:axId val="1476752928"/>
        <c:scaling>
          <c:orientation val="minMax"/>
          <c:max val="1"/>
          <c:min val="-1"/>
        </c:scaling>
        <c:delete val="0"/>
        <c:axPos val="l"/>
        <c:majorGridlines>
          <c:spPr>
            <a:ln w="9525" cap="flat" cmpd="sng" algn="ctr">
              <a:solidFill>
                <a:schemeClr val="dk1">
                  <a:lumMod val="15000"/>
                  <a:lumOff val="85000"/>
                  <a:alpha val="54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crossAx val="1477461856"/>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fr-FR" sz="1400"/>
              <a:t>Suivi</a:t>
            </a:r>
            <a:r>
              <a:rPr lang="fr-FR" sz="1400" baseline="0"/>
              <a:t> de la variance bayesienne</a:t>
            </a:r>
            <a:endParaRPr lang="fr-FR" sz="1400"/>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fr-FR"/>
        </a:p>
      </c:txPr>
    </c:title>
    <c:autoTitleDeleted val="0"/>
    <c:plotArea>
      <c:layout/>
      <c:lineChart>
        <c:grouping val="standard"/>
        <c:varyColors val="0"/>
        <c:ser>
          <c:idx val="0"/>
          <c:order val="0"/>
          <c:tx>
            <c:strRef>
              <c:f>'Variable bayesienne'!$K$11</c:f>
              <c:strCache>
                <c:ptCount val="1"/>
                <c:pt idx="0">
                  <c:v>Var. bayésienne (σ²ₙ)</c:v>
                </c:pt>
              </c:strCache>
            </c:strRef>
          </c:tx>
          <c:spPr>
            <a:ln w="22225" cap="rnd">
              <a:solidFill>
                <a:schemeClr val="accent1"/>
              </a:solidFill>
              <a:round/>
            </a:ln>
            <a:effectLst/>
          </c:spPr>
          <c:marker>
            <c:symbol val="none"/>
          </c:marker>
          <c:val>
            <c:numRef>
              <c:f>'Variable bayesienne'!$K$13:$K$42</c:f>
              <c:numCache>
                <c:formatCode>0.00</c:formatCode>
                <c:ptCount val="30"/>
                <c:pt idx="0">
                  <c:v>2.0476144289160053E-3</c:v>
                </c:pt>
                <c:pt idx="1">
                  <c:v>1.9006134277997975E-3</c:v>
                </c:pt>
                <c:pt idx="2">
                  <c:v>1.7278304885575393E-3</c:v>
                </c:pt>
                <c:pt idx="3">
                  <c:v>2.0208236564101573E-3</c:v>
                </c:pt>
                <c:pt idx="4">
                  <c:v>2.178261568009193E-3</c:v>
                </c:pt>
                <c:pt idx="5">
                  <c:v>2.0609293143312008E-3</c:v>
                </c:pt>
                <c:pt idx="6">
                  <c:v>1.9383288316737195E-3</c:v>
                </c:pt>
                <c:pt idx="7">
                  <c:v>1.8481244704611852E-3</c:v>
                </c:pt>
                <c:pt idx="8">
                  <c:v>1.7497124170679926E-3</c:v>
                </c:pt>
                <c:pt idx="9">
                  <c:v>1.6675094581632217E-3</c:v>
                </c:pt>
                <c:pt idx="10">
                  <c:v>1.6195064426979767E-3</c:v>
                </c:pt>
                <c:pt idx="11">
                  <c:v>1.5484037899053539E-3</c:v>
                </c:pt>
                <c:pt idx="12">
                  <c:v>1.6237528513804564E-3</c:v>
                </c:pt>
                <c:pt idx="13">
                  <c:v>1.5740665872997475E-3</c:v>
                </c:pt>
                <c:pt idx="14">
                  <c:v>1.5726403047550308E-3</c:v>
                </c:pt>
                <c:pt idx="15">
                  <c:v>1.5242018019662306E-3</c:v>
                </c:pt>
                <c:pt idx="16">
                  <c:v>1.4634152351724419E-3</c:v>
                </c:pt>
                <c:pt idx="17">
                  <c:v>1.6253941411928157E-3</c:v>
                </c:pt>
                <c:pt idx="18">
                  <c:v>1.5848767288165536E-3</c:v>
                </c:pt>
                <c:pt idx="19">
                  <c:v>1.5962667195516969E-3</c:v>
                </c:pt>
                <c:pt idx="20">
                  <c:v>1.5934284616278625E-3</c:v>
                </c:pt>
                <c:pt idx="21">
                  <c:v>1.5444400881100379E-3</c:v>
                </c:pt>
                <c:pt idx="22">
                  <c:v>1.6322975401712057E-3</c:v>
                </c:pt>
                <c:pt idx="23">
                  <c:v>1.5969043364961149E-3</c:v>
                </c:pt>
                <c:pt idx="24">
                  <c:v>1.5592863975060988E-3</c:v>
                </c:pt>
                <c:pt idx="25">
                  <c:v>1.659983769952409E-3</c:v>
                </c:pt>
                <c:pt idx="26">
                  <c:v>1.6458146807286345E-3</c:v>
                </c:pt>
                <c:pt idx="27">
                  <c:v>1.6145435270686374E-3</c:v>
                </c:pt>
                <c:pt idx="28">
                  <c:v>1.6613955442303027E-3</c:v>
                </c:pt>
                <c:pt idx="29">
                  <c:v>1.620793197671609E-3</c:v>
                </c:pt>
              </c:numCache>
            </c:numRef>
          </c:val>
          <c:smooth val="0"/>
          <c:extLst>
            <c:ext xmlns:c16="http://schemas.microsoft.com/office/drawing/2014/chart" uri="{C3380CC4-5D6E-409C-BE32-E72D297353CC}">
              <c16:uniqueId val="{00000000-BDB7-4D9B-BF35-94A9E78AE765}"/>
            </c:ext>
          </c:extLst>
        </c:ser>
        <c:ser>
          <c:idx val="1"/>
          <c:order val="1"/>
          <c:tx>
            <c:strRef>
              <c:f>'Variable bayesienne'!$C$5</c:f>
              <c:strCache>
                <c:ptCount val="1"/>
                <c:pt idx="0">
                  <c:v>écart-type connu a priori σ0</c:v>
                </c:pt>
              </c:strCache>
            </c:strRef>
          </c:tx>
          <c:spPr>
            <a:ln w="22225" cap="rnd">
              <a:solidFill>
                <a:schemeClr val="accent2"/>
              </a:solidFill>
              <a:round/>
            </a:ln>
            <a:effectLst/>
          </c:spPr>
          <c:marker>
            <c:symbol val="none"/>
          </c:marker>
          <c:val>
            <c:numRef>
              <c:f>'Variable bayesienne'!$AH$13:$AH$42</c:f>
              <c:numCache>
                <c:formatCode>General</c:formatCode>
                <c:ptCount val="30"/>
                <c:pt idx="0">
                  <c:v>1.6000000000000001E-3</c:v>
                </c:pt>
                <c:pt idx="1">
                  <c:v>1.6000000000000001E-3</c:v>
                </c:pt>
                <c:pt idx="2">
                  <c:v>1.6000000000000001E-3</c:v>
                </c:pt>
                <c:pt idx="3">
                  <c:v>1.6000000000000001E-3</c:v>
                </c:pt>
                <c:pt idx="4">
                  <c:v>1.6000000000000001E-3</c:v>
                </c:pt>
                <c:pt idx="5">
                  <c:v>1.6000000000000001E-3</c:v>
                </c:pt>
                <c:pt idx="6">
                  <c:v>1.6000000000000001E-3</c:v>
                </c:pt>
                <c:pt idx="7">
                  <c:v>1.6000000000000001E-3</c:v>
                </c:pt>
                <c:pt idx="8">
                  <c:v>1.6000000000000001E-3</c:v>
                </c:pt>
                <c:pt idx="9">
                  <c:v>1.6000000000000001E-3</c:v>
                </c:pt>
                <c:pt idx="10">
                  <c:v>1.6000000000000001E-3</c:v>
                </c:pt>
                <c:pt idx="11">
                  <c:v>1.6000000000000001E-3</c:v>
                </c:pt>
                <c:pt idx="12">
                  <c:v>1.6000000000000001E-3</c:v>
                </c:pt>
                <c:pt idx="13">
                  <c:v>1.6000000000000001E-3</c:v>
                </c:pt>
                <c:pt idx="14">
                  <c:v>1.6000000000000001E-3</c:v>
                </c:pt>
                <c:pt idx="15">
                  <c:v>1.6000000000000001E-3</c:v>
                </c:pt>
                <c:pt idx="16">
                  <c:v>1.6000000000000001E-3</c:v>
                </c:pt>
                <c:pt idx="17">
                  <c:v>1.6000000000000001E-3</c:v>
                </c:pt>
                <c:pt idx="18">
                  <c:v>1.6000000000000001E-3</c:v>
                </c:pt>
                <c:pt idx="19">
                  <c:v>1.6000000000000001E-3</c:v>
                </c:pt>
                <c:pt idx="20">
                  <c:v>1.6000000000000001E-3</c:v>
                </c:pt>
                <c:pt idx="21">
                  <c:v>1.6000000000000001E-3</c:v>
                </c:pt>
                <c:pt idx="22">
                  <c:v>1.6000000000000001E-3</c:v>
                </c:pt>
                <c:pt idx="23">
                  <c:v>1.6000000000000001E-3</c:v>
                </c:pt>
                <c:pt idx="24">
                  <c:v>1.6000000000000001E-3</c:v>
                </c:pt>
                <c:pt idx="25">
                  <c:v>1.6000000000000001E-3</c:v>
                </c:pt>
                <c:pt idx="26">
                  <c:v>1.6000000000000001E-3</c:v>
                </c:pt>
                <c:pt idx="27">
                  <c:v>1.6000000000000001E-3</c:v>
                </c:pt>
                <c:pt idx="28">
                  <c:v>1.6000000000000001E-3</c:v>
                </c:pt>
                <c:pt idx="29">
                  <c:v>1.6000000000000001E-3</c:v>
                </c:pt>
              </c:numCache>
            </c:numRef>
          </c:val>
          <c:smooth val="0"/>
          <c:extLst>
            <c:ext xmlns:c16="http://schemas.microsoft.com/office/drawing/2014/chart" uri="{C3380CC4-5D6E-409C-BE32-E72D297353CC}">
              <c16:uniqueId val="{00000001-BDB7-4D9B-BF35-94A9E78AE765}"/>
            </c:ext>
          </c:extLst>
        </c:ser>
        <c:dLbls>
          <c:showLegendKey val="0"/>
          <c:showVal val="0"/>
          <c:showCatName val="0"/>
          <c:showSerName val="0"/>
          <c:showPercent val="0"/>
          <c:showBubbleSize val="0"/>
        </c:dLbls>
        <c:smooth val="0"/>
        <c:axId val="1581986432"/>
        <c:axId val="1581989312"/>
      </c:lineChart>
      <c:catAx>
        <c:axId val="1581986432"/>
        <c:scaling>
          <c:orientation val="minMax"/>
        </c:scaling>
        <c:delete val="0"/>
        <c:axPos val="b"/>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1581989312"/>
        <c:crosses val="autoZero"/>
        <c:auto val="1"/>
        <c:lblAlgn val="ctr"/>
        <c:lblOffset val="100"/>
        <c:noMultiLvlLbl val="0"/>
      </c:catAx>
      <c:valAx>
        <c:axId val="1581989312"/>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crossAx val="158198643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r>
              <a:rPr lang="fr-FR" sz="1400"/>
              <a:t>Probabilité d'un changement de la variance</a:t>
            </a:r>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dk1">
                  <a:lumMod val="50000"/>
                  <a:lumOff val="50000"/>
                </a:schemeClr>
              </a:solidFill>
              <a:latin typeface="+mj-lt"/>
              <a:ea typeface="+mj-ea"/>
              <a:cs typeface="+mj-cs"/>
            </a:defRPr>
          </a:pPr>
          <a:endParaRPr lang="fr-FR"/>
        </a:p>
      </c:txPr>
    </c:title>
    <c:autoTitleDeleted val="0"/>
    <c:plotArea>
      <c:layout/>
      <c:lineChart>
        <c:grouping val="standard"/>
        <c:varyColors val="0"/>
        <c:ser>
          <c:idx val="0"/>
          <c:order val="0"/>
          <c:tx>
            <c:strRef>
              <c:f>'Variable bayesienne'!$N$11</c:f>
              <c:strCache>
                <c:ptCount val="1"/>
                <c:pt idx="0">
                  <c:v>Proba changement variance</c:v>
                </c:pt>
              </c:strCache>
            </c:strRef>
          </c:tx>
          <c:spPr>
            <a:ln w="22225" cap="rnd">
              <a:solidFill>
                <a:schemeClr val="accent1"/>
              </a:solidFill>
              <a:round/>
            </a:ln>
            <a:effectLst/>
          </c:spPr>
          <c:marker>
            <c:symbol val="none"/>
          </c:marker>
          <c:cat>
            <c:strLit>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'Variable bayesienne'!$N$13:$N$42</c15:sqref>
                  </c15:fullRef>
                </c:ext>
              </c:extLst>
              <c:f>'Variable bayesienne'!$N$13:$N$41</c:f>
              <c:numCache>
                <c:formatCode>0.0%</c:formatCode>
                <c:ptCount val="29"/>
                <c:pt idx="0">
                  <c:v>0.44712564909226327</c:v>
                </c:pt>
                <c:pt idx="1">
                  <c:v>0.32560223430506041</c:v>
                </c:pt>
                <c:pt idx="2">
                  <c:v>0.14862802127298158</c:v>
                </c:pt>
                <c:pt idx="3">
                  <c:v>0.48058797606258219</c:v>
                </c:pt>
                <c:pt idx="4">
                  <c:v>0.64317256332813155</c:v>
                </c:pt>
                <c:pt idx="5">
                  <c:v>0.55405351237182532</c:v>
                </c:pt>
                <c:pt idx="6">
                  <c:v>0.43747478503958837</c:v>
                </c:pt>
                <c:pt idx="7">
                  <c:v>0.33906761874167723</c:v>
                </c:pt>
                <c:pt idx="8">
                  <c:v>0.21499445827992525</c:v>
                </c:pt>
                <c:pt idx="9">
                  <c:v>0.10072735797717103</c:v>
                </c:pt>
                <c:pt idx="10">
                  <c:v>2.9974901332240123E-2</c:v>
                </c:pt>
                <c:pt idx="11">
                  <c:v>-8.1224246508451947E-2</c:v>
                </c:pt>
                <c:pt idx="12">
                  <c:v>3.8367456196898519E-2</c:v>
                </c:pt>
                <c:pt idx="13">
                  <c:v>-4.2871330342661884E-2</c:v>
                </c:pt>
                <c:pt idx="14">
                  <c:v>-4.6242032340021333E-2</c:v>
                </c:pt>
                <c:pt idx="15">
                  <c:v>-0.1303538071245921</c:v>
                </c:pt>
                <c:pt idx="16">
                  <c:v>-0.23720503060756826</c:v>
                </c:pt>
                <c:pt idx="17">
                  <c:v>4.563397567656069E-2</c:v>
                </c:pt>
                <c:pt idx="18">
                  <c:v>-2.7704186941153841E-2</c:v>
                </c:pt>
                <c:pt idx="19">
                  <c:v>-6.9657710424440022E-3</c:v>
                </c:pt>
                <c:pt idx="20">
                  <c:v>-1.2478242558416563E-2</c:v>
                </c:pt>
                <c:pt idx="21">
                  <c:v>-0.10698419669523429</c:v>
                </c:pt>
                <c:pt idx="22">
                  <c:v>6.3342968493848684E-2</c:v>
                </c:pt>
                <c:pt idx="23">
                  <c:v>-6.1748936474737004E-3</c:v>
                </c:pt>
                <c:pt idx="24">
                  <c:v>-8.232444645679915E-2</c:v>
                </c:pt>
                <c:pt idx="25">
                  <c:v>0.12284333368650158</c:v>
                </c:pt>
                <c:pt idx="26">
                  <c:v>9.5346812602940645E-2</c:v>
                </c:pt>
                <c:pt idx="27">
                  <c:v>3.0762274122836608E-2</c:v>
                </c:pt>
                <c:pt idx="28">
                  <c:v>0.13109154574833282</c:v>
                </c:pt>
              </c:numCache>
            </c:numRef>
          </c:val>
          <c:smooth val="0"/>
          <c:extLst>
            <c:ext xmlns:c16="http://schemas.microsoft.com/office/drawing/2014/chart" uri="{C3380CC4-5D6E-409C-BE32-E72D297353CC}">
              <c16:uniqueId val="{00000000-D09C-477A-B41D-2497CA4F52D8}"/>
            </c:ext>
          </c:extLst>
        </c:ser>
        <c:ser>
          <c:idx val="1"/>
          <c:order val="1"/>
          <c:tx>
            <c:v>Seuil de la var augmentant</c:v>
          </c:tx>
          <c:spPr>
            <a:ln w="22225" cap="rnd">
              <a:solidFill>
                <a:srgbClr val="FF0000"/>
              </a:solidFill>
              <a:round/>
            </a:ln>
            <a:effectLst/>
          </c:spPr>
          <c:marker>
            <c:symbol val="none"/>
          </c:marker>
          <c:cat>
            <c:strLit>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'Variable bayesienne'!$AF$13:$AF$42</c15:sqref>
                  </c15:fullRef>
                </c:ext>
              </c:extLst>
              <c:f>'Variable bayesienne'!$AF$13:$AF$41</c:f>
              <c:numCache>
                <c:formatCode>0%</c:formatCode>
                <c:ptCount val="29"/>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numCache>
            </c:numRef>
          </c:val>
          <c:smooth val="0"/>
          <c:extLst>
            <c:ext xmlns:c16="http://schemas.microsoft.com/office/drawing/2014/chart" uri="{C3380CC4-5D6E-409C-BE32-E72D297353CC}">
              <c16:uniqueId val="{00000001-D09C-477A-B41D-2497CA4F52D8}"/>
            </c:ext>
          </c:extLst>
        </c:ser>
        <c:ser>
          <c:idx val="2"/>
          <c:order val="2"/>
          <c:tx>
            <c:v>Seuil de la var diminuant</c:v>
          </c:tx>
          <c:spPr>
            <a:ln w="22225" cap="rnd">
              <a:solidFill>
                <a:schemeClr val="accent3"/>
              </a:solidFill>
              <a:round/>
            </a:ln>
            <a:effectLst/>
          </c:spPr>
          <c:marker>
            <c:symbol val="none"/>
          </c:marker>
          <c:cat>
            <c:strLit>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'Variable bayesienne'!$AG$13:$AG$42</c15:sqref>
                  </c15:fullRef>
                </c:ext>
              </c:extLst>
              <c:f>'Variable bayesienne'!$AG$13:$AG$41</c:f>
              <c:numCache>
                <c:formatCode>0%</c:formatCode>
                <c:ptCount val="29"/>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numCache>
            </c:numRef>
          </c:val>
          <c:smooth val="0"/>
          <c:extLst>
            <c:ext xmlns:c16="http://schemas.microsoft.com/office/drawing/2014/chart" uri="{C3380CC4-5D6E-409C-BE32-E72D297353CC}">
              <c16:uniqueId val="{00000002-D09C-477A-B41D-2497CA4F52D8}"/>
            </c:ext>
          </c:extLst>
        </c:ser>
        <c:dLbls>
          <c:showLegendKey val="0"/>
          <c:showVal val="0"/>
          <c:showCatName val="0"/>
          <c:showSerName val="0"/>
          <c:showPercent val="0"/>
          <c:showBubbleSize val="0"/>
        </c:dLbls>
        <c:smooth val="0"/>
        <c:axId val="1689631680"/>
        <c:axId val="1689629760"/>
      </c:lineChart>
      <c:catAx>
        <c:axId val="1689631680"/>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1689629760"/>
        <c:crosses val="autoZero"/>
        <c:auto val="1"/>
        <c:lblAlgn val="ctr"/>
        <c:lblOffset val="100"/>
        <c:noMultiLvlLbl val="0"/>
      </c:catAx>
      <c:valAx>
        <c:axId val="1689629760"/>
        <c:scaling>
          <c:orientation val="minMax"/>
          <c:max val="1"/>
          <c:min val="-1"/>
        </c:scaling>
        <c:delete val="0"/>
        <c:axPos val="l"/>
        <c:majorGridlines>
          <c:spPr>
            <a:ln w="9525" cap="flat" cmpd="sng" algn="ctr">
              <a:solidFill>
                <a:schemeClr val="dk1">
                  <a:lumMod val="15000"/>
                  <a:lumOff val="85000"/>
                  <a:alpha val="54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crossAx val="1689631680"/>
        <c:crosses val="autoZero"/>
        <c:crossBetween val="between"/>
        <c:minorUnit val="0.1"/>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7.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81899</xdr:colOff>
      <xdr:row>17</xdr:row>
      <xdr:rowOff>182785</xdr:rowOff>
    </xdr:from>
    <xdr:to>
      <xdr:col>17</xdr:col>
      <xdr:colOff>0</xdr:colOff>
      <xdr:row>37</xdr:row>
      <xdr:rowOff>66852</xdr:rowOff>
    </xdr:to>
    <xdr:graphicFrame macro="">
      <xdr:nvGraphicFramePr>
        <xdr:cNvPr id="2" name="Graphique 1">
          <a:extLst>
            <a:ext uri="{FF2B5EF4-FFF2-40B4-BE49-F238E27FC236}">
              <a16:creationId xmlns:a16="http://schemas.microsoft.com/office/drawing/2014/main" id="{709A142C-8512-B427-2321-247AB12EAB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72837</xdr:colOff>
      <xdr:row>37</xdr:row>
      <xdr:rowOff>180415</xdr:rowOff>
    </xdr:from>
    <xdr:to>
      <xdr:col>17</xdr:col>
      <xdr:colOff>11206</xdr:colOff>
      <xdr:row>49</xdr:row>
      <xdr:rowOff>89648</xdr:rowOff>
    </xdr:to>
    <xdr:graphicFrame macro="">
      <xdr:nvGraphicFramePr>
        <xdr:cNvPr id="3" name="Graphique 2">
          <a:extLst>
            <a:ext uri="{FF2B5EF4-FFF2-40B4-BE49-F238E27FC236}">
              <a16:creationId xmlns:a16="http://schemas.microsoft.com/office/drawing/2014/main" id="{E24AB650-3297-54E0-8B0D-2D5BF6C8C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56028</xdr:colOff>
      <xdr:row>49</xdr:row>
      <xdr:rowOff>145674</xdr:rowOff>
    </xdr:from>
    <xdr:to>
      <xdr:col>16</xdr:col>
      <xdr:colOff>593911</xdr:colOff>
      <xdr:row>70</xdr:row>
      <xdr:rowOff>79571</xdr:rowOff>
    </xdr:to>
    <xdr:pic>
      <xdr:nvPicPr>
        <xdr:cNvPr id="5" name="Image 4">
          <a:extLst>
            <a:ext uri="{FF2B5EF4-FFF2-40B4-BE49-F238E27FC236}">
              <a16:creationId xmlns:a16="http://schemas.microsoft.com/office/drawing/2014/main" id="{D804F9B7-D145-4E8D-88AE-2463E1BB6ED8}"/>
            </a:ext>
          </a:extLst>
        </xdr:cNvPr>
        <xdr:cNvPicPr>
          <a:picLocks noChangeAspect="1"/>
        </xdr:cNvPicPr>
      </xdr:nvPicPr>
      <xdr:blipFill>
        <a:blip xmlns:r="http://schemas.openxmlformats.org/officeDocument/2006/relationships" r:embed="rId3"/>
        <a:stretch>
          <a:fillRect/>
        </a:stretch>
      </xdr:blipFill>
      <xdr:spPr>
        <a:xfrm>
          <a:off x="8000999" y="10298203"/>
          <a:ext cx="7407088" cy="3934397"/>
        </a:xfrm>
        <a:prstGeom prst="rect">
          <a:avLst/>
        </a:prstGeom>
        <a:ln>
          <a:solidFill>
            <a:schemeClr val="tx1"/>
          </a:solid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0.01903</cdr:x>
      <cdr:y>0.15181</cdr:y>
    </cdr:from>
    <cdr:to>
      <cdr:x>0.07969</cdr:x>
      <cdr:y>0.65367</cdr:y>
    </cdr:to>
    <cdr:sp macro="" textlink="">
      <cdr:nvSpPr>
        <cdr:cNvPr id="2" name="ZoneTexte 1">
          <a:extLst xmlns:a="http://schemas.openxmlformats.org/drawingml/2006/main">
            <a:ext uri="{FF2B5EF4-FFF2-40B4-BE49-F238E27FC236}">
              <a16:creationId xmlns:a16="http://schemas.microsoft.com/office/drawing/2014/main" id="{9E46F70A-993A-2FD5-F675-D2096488726C}"/>
            </a:ext>
          </a:extLst>
        </cdr:cNvPr>
        <cdr:cNvSpPr txBox="1"/>
      </cdr:nvSpPr>
      <cdr:spPr>
        <a:xfrm xmlns:a="http://schemas.openxmlformats.org/drawingml/2006/main" rot="16200000">
          <a:off x="-713909" y="1442067"/>
          <a:ext cx="2026024" cy="3675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200" kern="1200"/>
            <a:t>P(pn&gt;limite aceptable)</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47625</xdr:colOff>
      <xdr:row>14</xdr:row>
      <xdr:rowOff>4762</xdr:rowOff>
    </xdr:from>
    <xdr:to>
      <xdr:col>18</xdr:col>
      <xdr:colOff>390525</xdr:colOff>
      <xdr:row>28</xdr:row>
      <xdr:rowOff>80962</xdr:rowOff>
    </xdr:to>
    <xdr:graphicFrame macro="">
      <xdr:nvGraphicFramePr>
        <xdr:cNvPr id="2" name="Graphique 1">
          <a:extLst>
            <a:ext uri="{FF2B5EF4-FFF2-40B4-BE49-F238E27FC236}">
              <a16:creationId xmlns:a16="http://schemas.microsoft.com/office/drawing/2014/main" id="{C938A10D-6358-C924-79CB-EDCBA98913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57149</xdr:colOff>
      <xdr:row>28</xdr:row>
      <xdr:rowOff>100012</xdr:rowOff>
    </xdr:from>
    <xdr:to>
      <xdr:col>18</xdr:col>
      <xdr:colOff>390524</xdr:colOff>
      <xdr:row>42</xdr:row>
      <xdr:rowOff>176212</xdr:rowOff>
    </xdr:to>
    <xdr:graphicFrame macro="">
      <xdr:nvGraphicFramePr>
        <xdr:cNvPr id="3" name="Graphique 2">
          <a:extLst>
            <a:ext uri="{FF2B5EF4-FFF2-40B4-BE49-F238E27FC236}">
              <a16:creationId xmlns:a16="http://schemas.microsoft.com/office/drawing/2014/main" id="{42362BD1-9455-5356-EFD3-2E6E3A867C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40901</xdr:colOff>
      <xdr:row>10</xdr:row>
      <xdr:rowOff>1121</xdr:rowOff>
    </xdr:from>
    <xdr:to>
      <xdr:col>20</xdr:col>
      <xdr:colOff>40901</xdr:colOff>
      <xdr:row>24</xdr:row>
      <xdr:rowOff>39221</xdr:rowOff>
    </xdr:to>
    <xdr:graphicFrame macro="">
      <xdr:nvGraphicFramePr>
        <xdr:cNvPr id="2" name="Graphique 1">
          <a:extLst>
            <a:ext uri="{FF2B5EF4-FFF2-40B4-BE49-F238E27FC236}">
              <a16:creationId xmlns:a16="http://schemas.microsoft.com/office/drawing/2014/main" id="{EBA1879A-5735-48FF-9389-80649A464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48745</xdr:colOff>
      <xdr:row>24</xdr:row>
      <xdr:rowOff>54068</xdr:rowOff>
    </xdr:from>
    <xdr:to>
      <xdr:col>20</xdr:col>
      <xdr:colOff>20170</xdr:colOff>
      <xdr:row>41</xdr:row>
      <xdr:rowOff>44824</xdr:rowOff>
    </xdr:to>
    <xdr:graphicFrame macro="">
      <xdr:nvGraphicFramePr>
        <xdr:cNvPr id="3" name="Graphique 2">
          <a:extLst>
            <a:ext uri="{FF2B5EF4-FFF2-40B4-BE49-F238E27FC236}">
              <a16:creationId xmlns:a16="http://schemas.microsoft.com/office/drawing/2014/main" id="{A1945D07-CB25-434A-B9C6-CCDC0465F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110939</xdr:colOff>
      <xdr:row>9</xdr:row>
      <xdr:rowOff>151558</xdr:rowOff>
    </xdr:from>
    <xdr:to>
      <xdr:col>26</xdr:col>
      <xdr:colOff>536763</xdr:colOff>
      <xdr:row>24</xdr:row>
      <xdr:rowOff>33617</xdr:rowOff>
    </xdr:to>
    <xdr:graphicFrame macro="">
      <xdr:nvGraphicFramePr>
        <xdr:cNvPr id="4" name="Graphique 3">
          <a:extLst>
            <a:ext uri="{FF2B5EF4-FFF2-40B4-BE49-F238E27FC236}">
              <a16:creationId xmlns:a16="http://schemas.microsoft.com/office/drawing/2014/main" id="{F8AB337F-EC7D-4D13-9937-43098A513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112618</xdr:colOff>
      <xdr:row>24</xdr:row>
      <xdr:rowOff>82642</xdr:rowOff>
    </xdr:from>
    <xdr:to>
      <xdr:col>26</xdr:col>
      <xdr:colOff>538442</xdr:colOff>
      <xdr:row>41</xdr:row>
      <xdr:rowOff>33618</xdr:rowOff>
    </xdr:to>
    <xdr:graphicFrame macro="">
      <xdr:nvGraphicFramePr>
        <xdr:cNvPr id="5" name="Graphique 4">
          <a:extLst>
            <a:ext uri="{FF2B5EF4-FFF2-40B4-BE49-F238E27FC236}">
              <a16:creationId xmlns:a16="http://schemas.microsoft.com/office/drawing/2014/main" id="{60DCBBAA-B3B4-4E2E-8A69-519AE89FF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C048-3C92-4D90-BC32-2706A4D6C04C}">
  <dimension ref="B2:D10"/>
  <sheetViews>
    <sheetView workbookViewId="0">
      <selection activeCell="D12" sqref="D12"/>
    </sheetView>
  </sheetViews>
  <sheetFormatPr baseColWidth="10" defaultRowHeight="15" x14ac:dyDescent="0.25"/>
  <cols>
    <col min="2" max="2" width="25.7109375" customWidth="1"/>
    <col min="3" max="3" width="33" customWidth="1"/>
    <col min="4" max="4" width="35.42578125" customWidth="1"/>
  </cols>
  <sheetData>
    <row r="2" spans="2:4" x14ac:dyDescent="0.25">
      <c r="B2" s="44" t="s">
        <v>20</v>
      </c>
      <c r="C2" s="44" t="s">
        <v>21</v>
      </c>
      <c r="D2" s="44" t="s">
        <v>22</v>
      </c>
    </row>
    <row r="3" spans="2:4" ht="60" x14ac:dyDescent="0.25">
      <c r="B3" s="43" t="s">
        <v>23</v>
      </c>
      <c r="C3" s="11" t="s">
        <v>29</v>
      </c>
      <c r="D3" s="12" t="s">
        <v>33</v>
      </c>
    </row>
    <row r="4" spans="2:4" ht="45" x14ac:dyDescent="0.25">
      <c r="B4" s="43" t="s">
        <v>24</v>
      </c>
      <c r="C4" s="11" t="s">
        <v>30</v>
      </c>
      <c r="D4" s="12" t="s">
        <v>34</v>
      </c>
    </row>
    <row r="5" spans="2:4" ht="60" x14ac:dyDescent="0.25">
      <c r="B5" s="43" t="s">
        <v>25</v>
      </c>
      <c r="C5" s="11" t="s">
        <v>74</v>
      </c>
      <c r="D5" s="12" t="s">
        <v>75</v>
      </c>
    </row>
    <row r="6" spans="2:4" ht="60" x14ac:dyDescent="0.25">
      <c r="B6" s="43" t="s">
        <v>26</v>
      </c>
      <c r="C6" s="11" t="s">
        <v>31</v>
      </c>
      <c r="D6" s="12" t="s">
        <v>35</v>
      </c>
    </row>
    <row r="7" spans="2:4" ht="45" x14ac:dyDescent="0.25">
      <c r="B7" s="43" t="s">
        <v>27</v>
      </c>
      <c r="C7" s="11" t="s">
        <v>32</v>
      </c>
      <c r="D7" s="12" t="s">
        <v>36</v>
      </c>
    </row>
    <row r="8" spans="2:4" ht="63" customHeight="1" x14ac:dyDescent="0.25">
      <c r="B8" s="43" t="s">
        <v>28</v>
      </c>
      <c r="C8" s="60" t="s">
        <v>93</v>
      </c>
      <c r="D8" s="12"/>
    </row>
    <row r="10" spans="2:4" x14ac:dyDescent="0.25">
      <c r="B10" s="13"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21"/>
  <sheetViews>
    <sheetView showGridLines="0" tabSelected="1" topLeftCell="A15" zoomScale="85" zoomScaleNormal="85" workbookViewId="0">
      <selection activeCell="V21" sqref="V21"/>
    </sheetView>
  </sheetViews>
  <sheetFormatPr baseColWidth="10" defaultColWidth="8.85546875" defaultRowHeight="15" x14ac:dyDescent="0.25"/>
  <cols>
    <col min="1" max="1" width="8.85546875" style="1"/>
    <col min="2" max="2" width="10.140625" style="1" customWidth="1"/>
    <col min="3" max="4" width="8.85546875" style="1"/>
    <col min="5" max="5" width="13.7109375" style="1" customWidth="1"/>
    <col min="6" max="6" width="12.7109375" style="1" customWidth="1"/>
    <col min="7" max="7" width="13.140625" style="1" customWidth="1"/>
    <col min="8" max="8" width="13.5703125" style="1" customWidth="1"/>
    <col min="9" max="9" width="13.28515625" style="1" customWidth="1"/>
    <col min="10" max="10" width="15.85546875" style="1" bestFit="1" customWidth="1"/>
    <col min="11" max="11" width="13.7109375" style="65" customWidth="1"/>
    <col min="12" max="12" width="11" style="65" customWidth="1"/>
    <col min="13" max="13" width="11.140625" style="65" customWidth="1"/>
    <col min="14" max="14" width="12" style="1" customWidth="1"/>
    <col min="15" max="15" width="28" style="1" customWidth="1"/>
    <col min="16" max="16" width="27.140625" style="1" customWidth="1"/>
    <col min="17" max="16384" width="8.85546875" style="1"/>
  </cols>
  <sheetData>
    <row r="2" spans="3:17" x14ac:dyDescent="0.25">
      <c r="K2" s="71" t="s">
        <v>13</v>
      </c>
      <c r="L2" s="71"/>
      <c r="M2" s="71"/>
    </row>
    <row r="3" spans="3:17" x14ac:dyDescent="0.25">
      <c r="E3" s="72" t="s">
        <v>1</v>
      </c>
      <c r="F3" s="73"/>
      <c r="G3" s="74"/>
      <c r="K3" s="62">
        <v>0.9</v>
      </c>
      <c r="L3" s="62">
        <v>0.95</v>
      </c>
      <c r="M3" s="62">
        <v>0.99</v>
      </c>
      <c r="O3" s="76" t="s">
        <v>9</v>
      </c>
      <c r="P3" s="76"/>
    </row>
    <row r="4" spans="3:17" x14ac:dyDescent="0.25">
      <c r="D4" s="2" t="s">
        <v>40</v>
      </c>
      <c r="E4" s="55" t="s">
        <v>17</v>
      </c>
      <c r="F4" s="57" t="s">
        <v>16</v>
      </c>
      <c r="G4" s="16" t="s">
        <v>18</v>
      </c>
      <c r="J4" s="4"/>
      <c r="K4" s="63">
        <v>22</v>
      </c>
      <c r="L4" s="63">
        <v>45</v>
      </c>
      <c r="M4" s="63">
        <v>229</v>
      </c>
      <c r="O4" s="42" t="s">
        <v>15</v>
      </c>
      <c r="P4" s="23" t="s">
        <v>43</v>
      </c>
    </row>
    <row r="5" spans="3:17" x14ac:dyDescent="0.25">
      <c r="D5" s="2" t="s">
        <v>45</v>
      </c>
      <c r="E5" s="56">
        <v>0.01</v>
      </c>
      <c r="F5" s="58">
        <v>0.05</v>
      </c>
      <c r="G5" s="17">
        <v>0.1</v>
      </c>
      <c r="H5" s="1" t="s">
        <v>3</v>
      </c>
      <c r="J5" s="4"/>
      <c r="K5" s="63">
        <v>29</v>
      </c>
      <c r="L5" s="64">
        <v>59</v>
      </c>
      <c r="M5" s="63">
        <v>299</v>
      </c>
      <c r="O5" s="42" t="s">
        <v>14</v>
      </c>
      <c r="P5" s="22" t="s">
        <v>12</v>
      </c>
    </row>
    <row r="6" spans="3:17" x14ac:dyDescent="0.25">
      <c r="D6" s="2" t="s">
        <v>2</v>
      </c>
      <c r="E6" s="55">
        <v>3</v>
      </c>
      <c r="F6" s="57">
        <v>2</v>
      </c>
      <c r="G6" s="16">
        <v>4</v>
      </c>
      <c r="J6" s="4"/>
      <c r="K6" s="63">
        <v>44</v>
      </c>
      <c r="L6" s="63">
        <v>90</v>
      </c>
      <c r="M6" s="63">
        <v>459</v>
      </c>
      <c r="O6" s="42" t="s">
        <v>78</v>
      </c>
      <c r="P6" s="21" t="s">
        <v>11</v>
      </c>
    </row>
    <row r="7" spans="3:17" x14ac:dyDescent="0.25">
      <c r="D7" s="2" t="s">
        <v>4</v>
      </c>
      <c r="E7" s="55">
        <v>296</v>
      </c>
      <c r="F7" s="57">
        <v>38</v>
      </c>
      <c r="G7" s="16">
        <v>36</v>
      </c>
      <c r="J7" s="4"/>
      <c r="K7" s="65" t="s">
        <v>39</v>
      </c>
      <c r="L7" s="63"/>
      <c r="M7" s="63"/>
      <c r="O7" s="42" t="s">
        <v>77</v>
      </c>
      <c r="P7" s="20" t="s">
        <v>10</v>
      </c>
    </row>
    <row r="8" spans="3:17" x14ac:dyDescent="0.25">
      <c r="D8" s="2"/>
      <c r="E8" s="2"/>
      <c r="F8" s="2"/>
      <c r="G8" s="3"/>
      <c r="L8" s="63"/>
      <c r="M8" s="63"/>
    </row>
    <row r="9" spans="3:17" ht="14.45" customHeight="1" x14ac:dyDescent="0.25">
      <c r="C9" s="75" t="s">
        <v>94</v>
      </c>
      <c r="D9" s="75"/>
      <c r="E9" s="75"/>
      <c r="F9" s="75"/>
      <c r="G9" s="75"/>
      <c r="H9" s="75"/>
      <c r="I9" s="75"/>
      <c r="J9" s="75"/>
      <c r="K9" s="75"/>
      <c r="L9" s="75"/>
      <c r="M9" s="75"/>
      <c r="N9" s="75"/>
      <c r="O9" s="75"/>
      <c r="P9" s="75"/>
      <c r="Q9" s="75"/>
    </row>
    <row r="10" spans="3:17" x14ac:dyDescent="0.25">
      <c r="C10" s="75"/>
      <c r="D10" s="75"/>
      <c r="E10" s="75"/>
      <c r="F10" s="75"/>
      <c r="G10" s="75"/>
      <c r="H10" s="75"/>
      <c r="I10" s="75"/>
      <c r="J10" s="75"/>
      <c r="K10" s="75"/>
      <c r="L10" s="75"/>
      <c r="M10" s="75"/>
      <c r="N10" s="75"/>
      <c r="O10" s="75"/>
      <c r="P10" s="75"/>
      <c r="Q10" s="75"/>
    </row>
    <row r="11" spans="3:17" x14ac:dyDescent="0.25">
      <c r="C11" s="75"/>
      <c r="D11" s="75"/>
      <c r="E11" s="75"/>
      <c r="F11" s="75"/>
      <c r="G11" s="75"/>
      <c r="H11" s="75"/>
      <c r="I11" s="75"/>
      <c r="J11" s="75"/>
      <c r="K11" s="75"/>
      <c r="L11" s="75"/>
      <c r="M11" s="75"/>
      <c r="N11" s="75"/>
      <c r="O11" s="75"/>
      <c r="P11" s="75"/>
      <c r="Q11" s="75"/>
    </row>
    <row r="12" spans="3:17" x14ac:dyDescent="0.25">
      <c r="C12" s="75"/>
      <c r="D12" s="75"/>
      <c r="E12" s="75"/>
      <c r="F12" s="75"/>
      <c r="G12" s="75"/>
      <c r="H12" s="75"/>
      <c r="I12" s="75"/>
      <c r="J12" s="75"/>
      <c r="K12" s="75"/>
      <c r="L12" s="75"/>
      <c r="M12" s="75"/>
      <c r="N12" s="75"/>
      <c r="O12" s="75"/>
      <c r="P12" s="75"/>
      <c r="Q12" s="75"/>
    </row>
    <row r="13" spans="3:17" x14ac:dyDescent="0.25">
      <c r="C13" s="75"/>
      <c r="D13" s="75"/>
      <c r="E13" s="75"/>
      <c r="F13" s="75"/>
      <c r="G13" s="75"/>
      <c r="H13" s="75"/>
      <c r="I13" s="75"/>
      <c r="J13" s="75"/>
      <c r="K13" s="75"/>
      <c r="L13" s="75"/>
      <c r="M13" s="75"/>
      <c r="N13" s="75"/>
      <c r="O13" s="75"/>
      <c r="P13" s="75"/>
      <c r="Q13" s="75"/>
    </row>
    <row r="14" spans="3:17" x14ac:dyDescent="0.25">
      <c r="C14" s="75"/>
      <c r="D14" s="75"/>
      <c r="E14" s="75"/>
      <c r="F14" s="75"/>
      <c r="G14" s="75"/>
      <c r="H14" s="75"/>
      <c r="I14" s="75"/>
      <c r="J14" s="75"/>
      <c r="K14" s="75"/>
      <c r="L14" s="75"/>
      <c r="M14" s="75"/>
      <c r="N14" s="75"/>
      <c r="O14" s="75"/>
      <c r="P14" s="75"/>
      <c r="Q14" s="75"/>
    </row>
    <row r="15" spans="3:17" ht="34.5" customHeight="1" x14ac:dyDescent="0.25">
      <c r="C15" s="75"/>
      <c r="D15" s="75"/>
      <c r="E15" s="75"/>
      <c r="F15" s="75"/>
      <c r="G15" s="75"/>
      <c r="H15" s="75"/>
      <c r="I15" s="75"/>
      <c r="J15" s="75"/>
      <c r="K15" s="75"/>
      <c r="L15" s="75"/>
      <c r="M15" s="75"/>
      <c r="N15" s="75"/>
      <c r="O15" s="75"/>
      <c r="P15" s="75"/>
      <c r="Q15" s="75"/>
    </row>
    <row r="16" spans="3:17" ht="16.149999999999999" customHeight="1" x14ac:dyDescent="0.25">
      <c r="C16" s="10"/>
      <c r="D16" s="10"/>
      <c r="E16" s="10"/>
      <c r="F16" s="10"/>
      <c r="G16" s="10"/>
      <c r="H16" s="10"/>
      <c r="I16" s="10"/>
      <c r="J16" s="10"/>
      <c r="K16" s="66"/>
      <c r="L16" s="66"/>
      <c r="M16" s="66"/>
      <c r="N16" s="10"/>
      <c r="O16" s="10"/>
      <c r="P16" s="10"/>
      <c r="Q16" s="10"/>
    </row>
    <row r="17" spans="1:17" x14ac:dyDescent="0.25">
      <c r="C17" s="61"/>
      <c r="D17" s="10"/>
      <c r="E17" s="10"/>
      <c r="F17" s="10"/>
      <c r="G17" s="14"/>
      <c r="H17" s="10"/>
      <c r="I17" s="19"/>
      <c r="J17" s="19"/>
      <c r="K17" s="67"/>
      <c r="O17" s="10"/>
      <c r="P17" s="10"/>
      <c r="Q17" s="10"/>
    </row>
    <row r="18" spans="1:17" x14ac:dyDescent="0.25">
      <c r="D18" s="2" t="s">
        <v>42</v>
      </c>
      <c r="E18" s="18">
        <v>0.01</v>
      </c>
      <c r="F18" s="1" t="s">
        <v>41</v>
      </c>
      <c r="I18" s="19" t="s">
        <v>38</v>
      </c>
      <c r="J18" s="15">
        <f>(MAX(H20:H84)+1)/(MAX(H20:H84)+1+MAX(G20:G84)+1)</f>
        <v>0.99436466097073262</v>
      </c>
    </row>
    <row r="19" spans="1:17" ht="60" x14ac:dyDescent="0.25">
      <c r="A19" s="88"/>
      <c r="B19" s="90" t="s">
        <v>92</v>
      </c>
      <c r="C19" s="5" t="s">
        <v>0</v>
      </c>
      <c r="D19" s="5" t="s">
        <v>88</v>
      </c>
      <c r="E19" s="5" t="s">
        <v>5</v>
      </c>
      <c r="F19" s="5" t="s">
        <v>89</v>
      </c>
      <c r="G19" s="6" t="s">
        <v>44</v>
      </c>
      <c r="H19" s="6" t="s">
        <v>76</v>
      </c>
      <c r="I19" s="5" t="s">
        <v>7</v>
      </c>
      <c r="J19" s="7" t="s">
        <v>79</v>
      </c>
      <c r="K19" s="68" t="s">
        <v>19</v>
      </c>
      <c r="L19" s="68" t="s">
        <v>6</v>
      </c>
      <c r="M19" s="68" t="s">
        <v>8</v>
      </c>
    </row>
    <row r="20" spans="1:17" x14ac:dyDescent="0.25">
      <c r="A20" s="89"/>
      <c r="B20" s="91">
        <f>IF(ISBLANK(D21),"",ABS(SUM(D$20:D20)/SUM(E$20:E20)-SUM(D21:D$117)/(SUM(E21:E$117))))</f>
        <v>3.4793814432989693E-3</v>
      </c>
      <c r="C20" s="42">
        <v>1</v>
      </c>
      <c r="D20" s="8">
        <v>0</v>
      </c>
      <c r="E20" s="8">
        <v>80</v>
      </c>
      <c r="F20" s="9">
        <f>D20/E20</f>
        <v>0</v>
      </c>
      <c r="G20" s="42">
        <f>IF(E18=0.01,$E$6+D20,IF(E18=0.05,F6+D20,G6+D20))</f>
        <v>3</v>
      </c>
      <c r="H20" s="42">
        <f>IF(E18=0.01,$E$7+E20-D20,IF(E18=0.05,F7+E20-D20,G7+E20-D20))</f>
        <v>376</v>
      </c>
      <c r="I20" s="9">
        <f>G20/(G20+H20)</f>
        <v>7.9155672823219003E-3</v>
      </c>
      <c r="J20" s="41">
        <f t="shared" ref="J20:J51" si="0">IF(ISBLANK(E20),"",(1-_xlfn.BETA.DIST($E$18,G20,H20,TRUE)))</f>
        <v>0.27068460217427437</v>
      </c>
      <c r="K20" s="62">
        <v>0.3</v>
      </c>
      <c r="L20" s="62">
        <v>0.5</v>
      </c>
      <c r="M20" s="62">
        <v>0.1</v>
      </c>
    </row>
    <row r="21" spans="1:17" x14ac:dyDescent="0.25">
      <c r="A21" s="89"/>
      <c r="B21" s="91">
        <f>IF(ISBLANK(D22),"",ABS(SUM(D$20:D21)/SUM(E$20:E21)-SUM(D22:D$117)/(SUM(E22:E$117))))</f>
        <v>3.5156250000000001E-3</v>
      </c>
      <c r="C21" s="42">
        <v>2</v>
      </c>
      <c r="D21" s="8">
        <v>0</v>
      </c>
      <c r="E21" s="8">
        <v>80</v>
      </c>
      <c r="F21" s="9">
        <f t="shared" ref="F21:F84" si="1">D21/E21</f>
        <v>0</v>
      </c>
      <c r="G21" s="42">
        <f>$G20+D21</f>
        <v>3</v>
      </c>
      <c r="H21" s="42">
        <f>$H20+E21-D21</f>
        <v>456</v>
      </c>
      <c r="I21" s="9">
        <f t="shared" ref="I21:I24" si="2">G21/(G21+H21)</f>
        <v>6.5359477124183009E-3</v>
      </c>
      <c r="J21" s="41">
        <f t="shared" si="0"/>
        <v>0.16338592469223279</v>
      </c>
      <c r="K21" s="62">
        <f>K20</f>
        <v>0.3</v>
      </c>
      <c r="L21" s="62">
        <v>0.5</v>
      </c>
      <c r="M21" s="62">
        <v>0.1</v>
      </c>
    </row>
    <row r="22" spans="1:17" x14ac:dyDescent="0.25">
      <c r="A22" s="89"/>
      <c r="B22" s="91">
        <f>IF(ISBLANK(D23),"",ABS(SUM(D$20:D22)/SUM(E$20:E22)-SUM(D23:D$117)/(SUM(E23:E$117))))</f>
        <v>7.456140350877191E-4</v>
      </c>
      <c r="C22" s="42">
        <v>3</v>
      </c>
      <c r="D22" s="8">
        <v>1</v>
      </c>
      <c r="E22" s="8">
        <v>80</v>
      </c>
      <c r="F22" s="9">
        <f>D22/E22</f>
        <v>1.2500000000000001E-2</v>
      </c>
      <c r="G22" s="42">
        <f t="shared" ref="G22:G84" si="3">$G21+D22</f>
        <v>4</v>
      </c>
      <c r="H22" s="42">
        <f>$H21+E22-D22</f>
        <v>535</v>
      </c>
      <c r="I22" s="9">
        <f t="shared" si="2"/>
        <v>7.4211502782931356E-3</v>
      </c>
      <c r="J22" s="41">
        <f t="shared" si="0"/>
        <v>0.21424324827233898</v>
      </c>
      <c r="K22" s="62">
        <f t="shared" ref="K22:K36" si="4">K21</f>
        <v>0.3</v>
      </c>
      <c r="L22" s="62">
        <v>0.5</v>
      </c>
      <c r="M22" s="62">
        <v>0.1</v>
      </c>
    </row>
    <row r="23" spans="1:17" x14ac:dyDescent="0.25">
      <c r="A23" s="89"/>
      <c r="B23" s="91">
        <f>IF(ISBLANK(D24),"",ABS(SUM(D$20:D23)/SUM(E$20:E23)-SUM(D24:D$117)/(SUM(E24:E$117))))</f>
        <v>2.9255319148936173E-3</v>
      </c>
      <c r="C23" s="42">
        <v>4</v>
      </c>
      <c r="D23" s="8">
        <v>1</v>
      </c>
      <c r="E23" s="8">
        <v>80</v>
      </c>
      <c r="F23" s="9">
        <f t="shared" si="1"/>
        <v>1.2500000000000001E-2</v>
      </c>
      <c r="G23" s="42">
        <f t="shared" si="3"/>
        <v>5</v>
      </c>
      <c r="H23" s="42">
        <f>$H22+E23-D23</f>
        <v>614</v>
      </c>
      <c r="I23" s="9">
        <f>G23/(G23+H23)</f>
        <v>8.0775444264943458E-3</v>
      </c>
      <c r="J23" s="41">
        <f t="shared" si="0"/>
        <v>0.26030699015729586</v>
      </c>
      <c r="K23" s="62">
        <f t="shared" si="4"/>
        <v>0.3</v>
      </c>
      <c r="L23" s="62">
        <v>0.5</v>
      </c>
      <c r="M23" s="62">
        <v>0.1</v>
      </c>
    </row>
    <row r="24" spans="1:17" x14ac:dyDescent="0.25">
      <c r="A24" s="89"/>
      <c r="B24" s="91">
        <f>IF(ISBLANK(D25),"",ABS(SUM(D$20:D24)/SUM(E$20:E24)-SUM(D25:D$117)/(SUM(E25:E$117))))</f>
        <v>1.6397849462365592E-3</v>
      </c>
      <c r="C24" s="42">
        <v>5</v>
      </c>
      <c r="D24" s="8">
        <v>0</v>
      </c>
      <c r="E24" s="8">
        <v>80</v>
      </c>
      <c r="F24" s="9">
        <f t="shared" si="1"/>
        <v>0</v>
      </c>
      <c r="G24" s="42">
        <f t="shared" si="3"/>
        <v>5</v>
      </c>
      <c r="H24" s="42">
        <f t="shared" ref="H24:H84" si="5">$H23+E24-D24</f>
        <v>694</v>
      </c>
      <c r="I24" s="9">
        <f t="shared" si="2"/>
        <v>7.1530758226037196E-3</v>
      </c>
      <c r="J24" s="41">
        <f t="shared" si="0"/>
        <v>0.17344800111023095</v>
      </c>
      <c r="K24" s="62">
        <f t="shared" si="4"/>
        <v>0.3</v>
      </c>
      <c r="L24" s="62">
        <v>0.5</v>
      </c>
      <c r="M24" s="62">
        <v>0.1</v>
      </c>
    </row>
    <row r="25" spans="1:17" x14ac:dyDescent="0.25">
      <c r="A25" s="89"/>
      <c r="B25" s="91">
        <f>IF(ISBLANK(D26),"",ABS(SUM(D$20:D25)/SUM(E$20:E25)-SUM(D26:D$117)/(SUM(E26:E$117))))</f>
        <v>7.6992753623188409E-4</v>
      </c>
      <c r="C25" s="42">
        <v>6</v>
      </c>
      <c r="D25" s="8">
        <v>0</v>
      </c>
      <c r="E25" s="8">
        <v>80</v>
      </c>
      <c r="F25" s="9">
        <f t="shared" si="1"/>
        <v>0</v>
      </c>
      <c r="G25" s="42">
        <f t="shared" si="3"/>
        <v>5</v>
      </c>
      <c r="H25" s="42">
        <f t="shared" si="5"/>
        <v>774</v>
      </c>
      <c r="I25" s="9">
        <f>G25/(G25+H25)</f>
        <v>6.4184852374839542E-3</v>
      </c>
      <c r="J25" s="41">
        <f t="shared" si="0"/>
        <v>0.11173100381689838</v>
      </c>
      <c r="K25" s="62">
        <f t="shared" si="4"/>
        <v>0.3</v>
      </c>
      <c r="L25" s="62">
        <v>0.5</v>
      </c>
      <c r="M25" s="62">
        <v>0.1</v>
      </c>
    </row>
    <row r="26" spans="1:17" x14ac:dyDescent="0.25">
      <c r="A26" s="89"/>
      <c r="B26" s="91">
        <f>IF(ISBLANK(D27),"",ABS(SUM(D$20:D26)/SUM(E$20:E26)-SUM(D27:D$117)/(SUM(E27:E$117))))</f>
        <v>1.3736263736263731E-4</v>
      </c>
      <c r="C26" s="42">
        <v>7</v>
      </c>
      <c r="D26" s="8">
        <v>0</v>
      </c>
      <c r="E26" s="8">
        <v>80</v>
      </c>
      <c r="F26" s="9">
        <f t="shared" si="1"/>
        <v>0</v>
      </c>
      <c r="G26" s="42">
        <f t="shared" si="3"/>
        <v>5</v>
      </c>
      <c r="H26" s="42">
        <f t="shared" si="5"/>
        <v>854</v>
      </c>
      <c r="I26" s="9">
        <f t="shared" ref="I26:I36" si="6">G26/(G26+H26)</f>
        <v>5.8207217694994182E-3</v>
      </c>
      <c r="J26" s="41">
        <f t="shared" si="0"/>
        <v>6.992573368754873E-2</v>
      </c>
      <c r="K26" s="62">
        <f t="shared" si="4"/>
        <v>0.3</v>
      </c>
      <c r="L26" s="62">
        <v>0.5</v>
      </c>
      <c r="M26" s="62">
        <v>0.1</v>
      </c>
    </row>
    <row r="27" spans="1:17" x14ac:dyDescent="0.25">
      <c r="A27" s="89"/>
      <c r="B27" s="91">
        <f>IF(ISBLANK(D28),"",ABS(SUM(D$20:D27)/SUM(E$20:E27)-SUM(D28:D$117)/(SUM(E28:E$117))))</f>
        <v>1.3541666666666663E-3</v>
      </c>
      <c r="C27" s="42">
        <v>8</v>
      </c>
      <c r="D27" s="8">
        <v>1</v>
      </c>
      <c r="E27" s="8">
        <v>80</v>
      </c>
      <c r="F27" s="9">
        <f t="shared" si="1"/>
        <v>1.2500000000000001E-2</v>
      </c>
      <c r="G27" s="42">
        <f t="shared" si="3"/>
        <v>6</v>
      </c>
      <c r="H27" s="42">
        <f t="shared" si="5"/>
        <v>933</v>
      </c>
      <c r="I27" s="9">
        <f>G27/(G27+H27)</f>
        <v>6.3897763578274758E-3</v>
      </c>
      <c r="J27" s="41">
        <f t="shared" si="0"/>
        <v>9.3366909697775946E-2</v>
      </c>
      <c r="K27" s="62">
        <f t="shared" si="4"/>
        <v>0.3</v>
      </c>
      <c r="L27" s="62">
        <v>0.5</v>
      </c>
      <c r="M27" s="62">
        <v>0.1</v>
      </c>
    </row>
    <row r="28" spans="1:17" x14ac:dyDescent="0.25">
      <c r="A28" s="89"/>
      <c r="B28" s="91">
        <f>IF(ISBLANK(D29),"",ABS(SUM(D$20:D28)/SUM(E$20:E28)-SUM(D29:D$117)/(SUM(E29:E$117))))</f>
        <v>7.9588014981273394E-4</v>
      </c>
      <c r="C28" s="42">
        <v>9</v>
      </c>
      <c r="D28" s="8">
        <v>0</v>
      </c>
      <c r="E28" s="8">
        <v>80</v>
      </c>
      <c r="F28" s="9">
        <f>D28/E28</f>
        <v>0</v>
      </c>
      <c r="G28" s="42">
        <f t="shared" si="3"/>
        <v>6</v>
      </c>
      <c r="H28" s="42">
        <f t="shared" si="5"/>
        <v>1013</v>
      </c>
      <c r="I28" s="9">
        <f>G28/(G28+H28)</f>
        <v>5.8881256133464181E-3</v>
      </c>
      <c r="J28" s="41">
        <f t="shared" si="0"/>
        <v>5.9680026376840223E-2</v>
      </c>
      <c r="K28" s="62">
        <f t="shared" si="4"/>
        <v>0.3</v>
      </c>
      <c r="L28" s="62">
        <v>0.5</v>
      </c>
      <c r="M28" s="62">
        <v>0.1</v>
      </c>
    </row>
    <row r="29" spans="1:17" x14ac:dyDescent="0.25">
      <c r="A29" s="89"/>
      <c r="B29" s="91">
        <f>IF(ISBLANK(D30),"",ABS(SUM(D$20:D29)/SUM(E$20:E29)-SUM(D30:D$117)/(SUM(E30:E$117))))</f>
        <v>1.7329545454545458E-3</v>
      </c>
      <c r="C29" s="42">
        <v>10</v>
      </c>
      <c r="D29" s="8">
        <v>1</v>
      </c>
      <c r="E29" s="8">
        <v>80</v>
      </c>
      <c r="F29" s="9">
        <f t="shared" si="1"/>
        <v>1.2500000000000001E-2</v>
      </c>
      <c r="G29" s="42">
        <f t="shared" si="3"/>
        <v>7</v>
      </c>
      <c r="H29" s="42">
        <f t="shared" si="5"/>
        <v>1092</v>
      </c>
      <c r="I29" s="9">
        <f t="shared" si="6"/>
        <v>6.369426751592357E-3</v>
      </c>
      <c r="J29" s="41">
        <f t="shared" si="0"/>
        <v>7.8406092449843756E-2</v>
      </c>
      <c r="K29" s="62">
        <f t="shared" si="4"/>
        <v>0.3</v>
      </c>
      <c r="L29" s="62">
        <v>0.5</v>
      </c>
      <c r="M29" s="62">
        <v>0.1</v>
      </c>
    </row>
    <row r="30" spans="1:17" x14ac:dyDescent="0.25">
      <c r="A30" s="89"/>
      <c r="B30" s="91">
        <f>IF(ISBLANK(D31),"",ABS(SUM(D$20:D30)/SUM(E$20:E30)-SUM(D31:D$117)/(SUM(E31:E$117))))</f>
        <v>1.24085684430512E-3</v>
      </c>
      <c r="C30" s="42">
        <v>11</v>
      </c>
      <c r="D30" s="8">
        <v>0</v>
      </c>
      <c r="E30" s="8">
        <v>80</v>
      </c>
      <c r="F30" s="9">
        <f t="shared" si="1"/>
        <v>0</v>
      </c>
      <c r="G30" s="42">
        <f t="shared" si="3"/>
        <v>7</v>
      </c>
      <c r="H30" s="42">
        <f t="shared" si="5"/>
        <v>1172</v>
      </c>
      <c r="I30" s="9">
        <f t="shared" si="6"/>
        <v>5.9372349448685328E-3</v>
      </c>
      <c r="J30" s="41">
        <f t="shared" si="0"/>
        <v>5.0925004537817009E-2</v>
      </c>
      <c r="K30" s="62">
        <f t="shared" si="4"/>
        <v>0.3</v>
      </c>
      <c r="L30" s="62">
        <v>0.5</v>
      </c>
      <c r="M30" s="62">
        <v>0.1</v>
      </c>
    </row>
    <row r="31" spans="1:17" x14ac:dyDescent="0.25">
      <c r="A31" s="89"/>
      <c r="B31" s="91">
        <f>IF(ISBLANK(D32),"",ABS(SUM(D$20:D31)/SUM(E$20:E31)-SUM(D32:D$117)/(SUM(E32:E$117))))</f>
        <v>8.2364341085271317E-4</v>
      </c>
      <c r="C31" s="42">
        <v>12</v>
      </c>
      <c r="D31" s="8">
        <v>0</v>
      </c>
      <c r="E31" s="8">
        <v>80</v>
      </c>
      <c r="F31" s="9">
        <f t="shared" si="1"/>
        <v>0</v>
      </c>
      <c r="G31" s="42">
        <f t="shared" si="3"/>
        <v>7</v>
      </c>
      <c r="H31" s="42">
        <f t="shared" si="5"/>
        <v>1252</v>
      </c>
      <c r="I31" s="9">
        <f t="shared" si="6"/>
        <v>5.5599682287529786E-3</v>
      </c>
      <c r="J31" s="41">
        <f t="shared" si="0"/>
        <v>3.2398298093094358E-2</v>
      </c>
      <c r="K31" s="62">
        <f t="shared" si="4"/>
        <v>0.3</v>
      </c>
      <c r="L31" s="62">
        <v>0.5</v>
      </c>
      <c r="M31" s="62">
        <v>0.1</v>
      </c>
    </row>
    <row r="32" spans="1:17" x14ac:dyDescent="0.25">
      <c r="A32" s="89"/>
      <c r="B32" s="91">
        <f>IF(ISBLANK(D33),"",ABS(SUM(D$20:D32)/SUM(E$20:E32)-SUM(D33:D$117)/(SUM(E33:E$117))))</f>
        <v>1.5723981900452491E-3</v>
      </c>
      <c r="C32" s="42">
        <v>13</v>
      </c>
      <c r="D32" s="8">
        <v>1</v>
      </c>
      <c r="E32" s="8">
        <v>80</v>
      </c>
      <c r="F32" s="9">
        <f t="shared" si="1"/>
        <v>1.2500000000000001E-2</v>
      </c>
      <c r="G32" s="42">
        <f t="shared" si="3"/>
        <v>8</v>
      </c>
      <c r="H32" s="42">
        <f t="shared" si="5"/>
        <v>1331</v>
      </c>
      <c r="I32" s="9">
        <f t="shared" si="6"/>
        <v>5.9746079163554896E-3</v>
      </c>
      <c r="J32" s="41">
        <f t="shared" si="0"/>
        <v>4.3478410985563487E-2</v>
      </c>
      <c r="K32" s="62">
        <f t="shared" si="4"/>
        <v>0.3</v>
      </c>
      <c r="L32" s="62">
        <v>0.5</v>
      </c>
      <c r="M32" s="62">
        <v>0.1</v>
      </c>
    </row>
    <row r="33" spans="1:13" x14ac:dyDescent="0.25">
      <c r="A33" s="89"/>
      <c r="B33" s="91">
        <f>IF(ISBLANK(D34),"",ABS(SUM(D$20:D33)/SUM(E$20:E33)-SUM(D34:D$117)/(SUM(E34:E$117))))</f>
        <v>2.232142857142857E-3</v>
      </c>
      <c r="C33" s="42">
        <v>14</v>
      </c>
      <c r="D33" s="8">
        <v>1</v>
      </c>
      <c r="E33" s="8">
        <v>80</v>
      </c>
      <c r="F33" s="9">
        <f t="shared" si="1"/>
        <v>1.2500000000000001E-2</v>
      </c>
      <c r="G33" s="42">
        <f t="shared" si="3"/>
        <v>9</v>
      </c>
      <c r="H33" s="42">
        <f t="shared" si="5"/>
        <v>1410</v>
      </c>
      <c r="I33" s="9">
        <f t="shared" si="6"/>
        <v>6.3424947145877377E-3</v>
      </c>
      <c r="J33" s="41">
        <f t="shared" si="0"/>
        <v>5.5913639282272332E-2</v>
      </c>
      <c r="K33" s="62">
        <f t="shared" si="4"/>
        <v>0.3</v>
      </c>
      <c r="L33" s="62">
        <v>0.5</v>
      </c>
      <c r="M33" s="62">
        <v>0.1</v>
      </c>
    </row>
    <row r="34" spans="1:13" x14ac:dyDescent="0.25">
      <c r="A34" s="89"/>
      <c r="B34" s="91">
        <f>IF(ISBLANK(D35),"",ABS(SUM(D$20:D34)/SUM(E$20:E34)-SUM(D35:D$117)/(SUM(E35:E$117))))</f>
        <v>2.8212851405622491E-3</v>
      </c>
      <c r="C34" s="42">
        <v>15</v>
      </c>
      <c r="D34" s="8">
        <v>1</v>
      </c>
      <c r="E34" s="8">
        <v>80</v>
      </c>
      <c r="F34" s="9">
        <f t="shared" si="1"/>
        <v>1.2500000000000001E-2</v>
      </c>
      <c r="G34" s="42">
        <f t="shared" si="3"/>
        <v>10</v>
      </c>
      <c r="H34" s="42">
        <f t="shared" si="5"/>
        <v>1489</v>
      </c>
      <c r="I34" s="9">
        <f t="shared" si="6"/>
        <v>6.6711140760507001E-3</v>
      </c>
      <c r="J34" s="41">
        <f t="shared" si="0"/>
        <v>6.9526655064913179E-2</v>
      </c>
      <c r="K34" s="62">
        <f t="shared" si="4"/>
        <v>0.3</v>
      </c>
      <c r="L34" s="62">
        <v>0.5</v>
      </c>
      <c r="M34" s="62">
        <v>0.1</v>
      </c>
    </row>
    <row r="35" spans="1:13" x14ac:dyDescent="0.25">
      <c r="A35" s="89"/>
      <c r="B35" s="91">
        <f>IF(ISBLANK(D36),"",ABS(SUM(D$20:D35)/SUM(E$20:E35)-SUM(D36:D$117)/(SUM(E36:E$117))))</f>
        <v>3.3536585365853662E-3</v>
      </c>
      <c r="C35" s="42">
        <v>16</v>
      </c>
      <c r="D35" s="8">
        <v>1</v>
      </c>
      <c r="E35" s="8">
        <v>80</v>
      </c>
      <c r="F35" s="9">
        <f t="shared" si="1"/>
        <v>1.2500000000000001E-2</v>
      </c>
      <c r="G35" s="42">
        <f t="shared" si="3"/>
        <v>11</v>
      </c>
      <c r="H35" s="42">
        <f t="shared" si="5"/>
        <v>1568</v>
      </c>
      <c r="I35" s="9">
        <f t="shared" si="6"/>
        <v>6.9664344521849272E-3</v>
      </c>
      <c r="J35" s="41">
        <f t="shared" si="0"/>
        <v>8.4142122594091373E-2</v>
      </c>
      <c r="K35" s="62">
        <f t="shared" si="4"/>
        <v>0.3</v>
      </c>
      <c r="L35" s="62">
        <v>0.5</v>
      </c>
      <c r="M35" s="62">
        <v>0.1</v>
      </c>
    </row>
    <row r="36" spans="1:13" x14ac:dyDescent="0.25">
      <c r="A36" s="89"/>
      <c r="B36" s="91">
        <f>IF(ISBLANK(D37),"",ABS(SUM(D$20:D36)/SUM(E$20:E36)-SUM(D37:D$117)/(SUM(E37:E$117))))</f>
        <v>2.9502541757443716E-3</v>
      </c>
      <c r="C36" s="42">
        <v>17</v>
      </c>
      <c r="D36" s="8">
        <v>0</v>
      </c>
      <c r="E36" s="8">
        <v>80</v>
      </c>
      <c r="F36" s="9">
        <f t="shared" si="1"/>
        <v>0</v>
      </c>
      <c r="G36" s="42">
        <f t="shared" si="3"/>
        <v>11</v>
      </c>
      <c r="H36" s="42">
        <f t="shared" si="5"/>
        <v>1648</v>
      </c>
      <c r="I36" s="9">
        <f t="shared" si="6"/>
        <v>6.6305003013863778E-3</v>
      </c>
      <c r="J36" s="41">
        <f t="shared" si="0"/>
        <v>5.8761187123280378E-2</v>
      </c>
      <c r="K36" s="62">
        <f t="shared" si="4"/>
        <v>0.3</v>
      </c>
      <c r="L36" s="62">
        <v>0.5</v>
      </c>
      <c r="M36" s="62">
        <v>0.1</v>
      </c>
    </row>
    <row r="37" spans="1:13" x14ac:dyDescent="0.25">
      <c r="A37" s="89"/>
      <c r="B37" s="91">
        <f>IF(ISBLANK(D38),"",ABS(SUM(D$20:D37)/SUM(E$20:E37)-SUM(D38:D$117)/(SUM(E38:E$117))))</f>
        <v>3.4375000000000005E-3</v>
      </c>
      <c r="C37" s="42">
        <v>18</v>
      </c>
      <c r="D37" s="8">
        <v>1</v>
      </c>
      <c r="E37" s="8">
        <v>80</v>
      </c>
      <c r="F37" s="9">
        <f t="shared" si="1"/>
        <v>1.2500000000000001E-2</v>
      </c>
      <c r="G37" s="42">
        <f t="shared" si="3"/>
        <v>12</v>
      </c>
      <c r="H37" s="42">
        <f t="shared" si="5"/>
        <v>1727</v>
      </c>
      <c r="I37" s="9">
        <f t="shared" ref="I37:I84" si="7">G37/(G37+H37)</f>
        <v>6.9005175388154108E-3</v>
      </c>
      <c r="J37" s="41">
        <f t="shared" si="0"/>
        <v>7.1049678123620952E-2</v>
      </c>
      <c r="K37" s="62">
        <f t="shared" ref="K37:K100" si="8">K36</f>
        <v>0.3</v>
      </c>
      <c r="L37" s="62">
        <v>0.5</v>
      </c>
      <c r="M37" s="62">
        <v>0.1</v>
      </c>
    </row>
    <row r="38" spans="1:13" x14ac:dyDescent="0.25">
      <c r="A38" s="89"/>
      <c r="B38" s="91">
        <f>IF(ISBLANK(D39),"",ABS(SUM(D$20:D38)/SUM(E$20:E38)-SUM(D39:D$117)/(SUM(E39:E$117))))</f>
        <v>3.8890739506995333E-3</v>
      </c>
      <c r="C38" s="42">
        <v>19</v>
      </c>
      <c r="D38" s="8">
        <v>1</v>
      </c>
      <c r="E38" s="8">
        <v>80</v>
      </c>
      <c r="F38" s="9">
        <f t="shared" si="1"/>
        <v>1.2500000000000001E-2</v>
      </c>
      <c r="G38" s="42">
        <f t="shared" si="3"/>
        <v>13</v>
      </c>
      <c r="H38" s="42">
        <f t="shared" si="5"/>
        <v>1806</v>
      </c>
      <c r="I38" s="9">
        <f t="shared" si="7"/>
        <v>7.1467839472237494E-3</v>
      </c>
      <c r="J38" s="41">
        <f t="shared" si="0"/>
        <v>8.4172793440031923E-2</v>
      </c>
      <c r="K38" s="62">
        <f t="shared" si="8"/>
        <v>0.3</v>
      </c>
      <c r="L38" s="62">
        <v>0.5</v>
      </c>
      <c r="M38" s="62">
        <v>0.1</v>
      </c>
    </row>
    <row r="39" spans="1:13" x14ac:dyDescent="0.25">
      <c r="A39" s="89"/>
      <c r="B39" s="91">
        <f>IF(ISBLANK(D40),"",ABS(SUM(D$20:D39)/SUM(E$20:E39)-SUM(D40:D$117)/(SUM(E40:E$117))))</f>
        <v>3.5256410256410261E-3</v>
      </c>
      <c r="C39" s="42">
        <v>20</v>
      </c>
      <c r="D39" s="8">
        <v>0</v>
      </c>
      <c r="E39" s="8">
        <v>80</v>
      </c>
      <c r="F39" s="9">
        <f t="shared" si="1"/>
        <v>0</v>
      </c>
      <c r="G39" s="42">
        <f t="shared" si="3"/>
        <v>13</v>
      </c>
      <c r="H39" s="42">
        <f t="shared" si="5"/>
        <v>1886</v>
      </c>
      <c r="I39" s="9">
        <f t="shared" si="7"/>
        <v>6.8457082675092151E-3</v>
      </c>
      <c r="J39" s="41">
        <f t="shared" si="0"/>
        <v>6.0170307507301568E-2</v>
      </c>
      <c r="K39" s="62">
        <f t="shared" si="8"/>
        <v>0.3</v>
      </c>
      <c r="L39" s="62">
        <v>0.5</v>
      </c>
      <c r="M39" s="62">
        <v>0.1</v>
      </c>
    </row>
    <row r="40" spans="1:13" x14ac:dyDescent="0.25">
      <c r="A40" s="89"/>
      <c r="B40" s="91">
        <f>IF(ISBLANK(D41),"",ABS(SUM(D$20:D40)/SUM(E$20:E40)-SUM(D41:D$117)/(SUM(E41:E$117))))</f>
        <v>3.9502164502164504E-3</v>
      </c>
      <c r="C40" s="42">
        <v>21</v>
      </c>
      <c r="D40" s="8">
        <v>1</v>
      </c>
      <c r="E40" s="8">
        <v>80</v>
      </c>
      <c r="F40" s="9">
        <f t="shared" si="1"/>
        <v>1.2500000000000001E-2</v>
      </c>
      <c r="G40" s="42">
        <f t="shared" si="3"/>
        <v>14</v>
      </c>
      <c r="H40" s="42">
        <f t="shared" si="5"/>
        <v>1965</v>
      </c>
      <c r="I40" s="9">
        <f t="shared" si="7"/>
        <v>7.0742799393633147E-3</v>
      </c>
      <c r="J40" s="41">
        <f t="shared" si="0"/>
        <v>7.1333863803059838E-2</v>
      </c>
      <c r="K40" s="62">
        <f t="shared" si="8"/>
        <v>0.3</v>
      </c>
      <c r="L40" s="62">
        <v>0.5</v>
      </c>
      <c r="M40" s="62">
        <v>0.1</v>
      </c>
    </row>
    <row r="41" spans="1:13" x14ac:dyDescent="0.25">
      <c r="A41" s="89"/>
      <c r="B41" s="91">
        <f>IF(ISBLANK(D42),"",ABS(SUM(D$20:D41)/SUM(E$20:E41)-SUM(D42:D$117)/(SUM(E42:E$117))))</f>
        <v>4.3510765550239233E-3</v>
      </c>
      <c r="C41" s="42">
        <v>22</v>
      </c>
      <c r="D41" s="8">
        <v>1</v>
      </c>
      <c r="E41" s="8">
        <v>80</v>
      </c>
      <c r="F41" s="9">
        <f t="shared" si="1"/>
        <v>1.2500000000000001E-2</v>
      </c>
      <c r="G41" s="42">
        <f t="shared" si="3"/>
        <v>15</v>
      </c>
      <c r="H41" s="42">
        <f t="shared" si="5"/>
        <v>2044</v>
      </c>
      <c r="I41" s="9">
        <f t="shared" si="7"/>
        <v>7.2850898494414762E-3</v>
      </c>
      <c r="J41" s="41">
        <f t="shared" si="0"/>
        <v>8.321453099546916E-2</v>
      </c>
      <c r="K41" s="62">
        <f t="shared" si="8"/>
        <v>0.3</v>
      </c>
      <c r="L41" s="62">
        <v>0.5</v>
      </c>
      <c r="M41" s="62">
        <v>0.1</v>
      </c>
    </row>
    <row r="42" spans="1:13" x14ac:dyDescent="0.25">
      <c r="A42" s="89"/>
      <c r="B42" s="91">
        <f>IF(ISBLANK(D43),"",ABS(SUM(D$20:D42)/SUM(E$20:E42)-SUM(D43:D$117)/(SUM(E43:E$117))))</f>
        <v>4.7318840579710138E-3</v>
      </c>
      <c r="C42" s="42">
        <v>23</v>
      </c>
      <c r="D42" s="8">
        <v>1</v>
      </c>
      <c r="E42" s="8">
        <v>80</v>
      </c>
      <c r="F42" s="9">
        <f t="shared" si="1"/>
        <v>1.2500000000000001E-2</v>
      </c>
      <c r="G42" s="42">
        <f t="shared" si="3"/>
        <v>16</v>
      </c>
      <c r="H42" s="42">
        <f t="shared" si="5"/>
        <v>2123</v>
      </c>
      <c r="I42" s="9">
        <f t="shared" si="7"/>
        <v>7.4801309022907905E-3</v>
      </c>
      <c r="J42" s="41">
        <f t="shared" si="0"/>
        <v>9.5731277909914869E-2</v>
      </c>
      <c r="K42" s="62">
        <f t="shared" si="8"/>
        <v>0.3</v>
      </c>
      <c r="L42" s="62">
        <v>0.5</v>
      </c>
      <c r="M42" s="62">
        <v>0.1</v>
      </c>
    </row>
    <row r="43" spans="1:13" x14ac:dyDescent="0.25">
      <c r="A43" s="89"/>
      <c r="B43" s="91">
        <f>IF(ISBLANK(D44),"",ABS(SUM(D$20:D43)/SUM(E$20:E43)-SUM(D44:D$117)/(SUM(E44:E$117))))</f>
        <v>5.0957207207207207E-3</v>
      </c>
      <c r="C43" s="42">
        <v>24</v>
      </c>
      <c r="D43" s="8">
        <v>1</v>
      </c>
      <c r="E43" s="8">
        <v>80</v>
      </c>
      <c r="F43" s="9">
        <f t="shared" si="1"/>
        <v>1.2500000000000001E-2</v>
      </c>
      <c r="G43" s="42">
        <f t="shared" si="3"/>
        <v>17</v>
      </c>
      <c r="H43" s="42">
        <f t="shared" si="5"/>
        <v>2202</v>
      </c>
      <c r="I43" s="9">
        <f t="shared" si="7"/>
        <v>7.6611086074808476E-3</v>
      </c>
      <c r="J43" s="41">
        <f t="shared" si="0"/>
        <v>0.10880498412217432</v>
      </c>
      <c r="K43" s="62">
        <f t="shared" si="8"/>
        <v>0.3</v>
      </c>
      <c r="L43" s="62">
        <v>0.5</v>
      </c>
      <c r="M43" s="62">
        <v>0.1</v>
      </c>
    </row>
    <row r="44" spans="1:13" x14ac:dyDescent="0.25">
      <c r="A44" s="89"/>
      <c r="B44" s="91">
        <f>IF(ISBLANK(D45),"",ABS(SUM(D$20:D44)/SUM(E$20:E44)-SUM(D45:D$117)/(SUM(E45:E$117))))</f>
        <v>4.7739726027397258E-3</v>
      </c>
      <c r="C44" s="42">
        <v>25</v>
      </c>
      <c r="D44" s="8">
        <v>0</v>
      </c>
      <c r="E44" s="8">
        <v>80</v>
      </c>
      <c r="F44" s="9">
        <f t="shared" si="1"/>
        <v>0</v>
      </c>
      <c r="G44" s="42">
        <f t="shared" si="3"/>
        <v>17</v>
      </c>
      <c r="H44" s="42">
        <f t="shared" si="5"/>
        <v>2282</v>
      </c>
      <c r="I44" s="9">
        <f t="shared" si="7"/>
        <v>7.3945193562418446E-3</v>
      </c>
      <c r="J44" s="41">
        <f t="shared" si="0"/>
        <v>8.1621958402534278E-2</v>
      </c>
      <c r="K44" s="62">
        <f t="shared" si="8"/>
        <v>0.3</v>
      </c>
      <c r="L44" s="62">
        <v>0.5</v>
      </c>
      <c r="M44" s="62">
        <v>0.1</v>
      </c>
    </row>
    <row r="45" spans="1:13" x14ac:dyDescent="0.25">
      <c r="A45" s="89"/>
      <c r="B45" s="91">
        <f>IF(ISBLANK(D46),"",ABS(SUM(D$20:D45)/SUM(E$20:E45)-SUM(D46:D$117)/(SUM(E46:E$117))))</f>
        <v>4.4738247863247869E-3</v>
      </c>
      <c r="C45" s="42">
        <v>26</v>
      </c>
      <c r="D45" s="8">
        <v>0</v>
      </c>
      <c r="E45" s="8">
        <v>80</v>
      </c>
      <c r="F45" s="9">
        <f t="shared" si="1"/>
        <v>0</v>
      </c>
      <c r="G45" s="42">
        <f t="shared" si="3"/>
        <v>17</v>
      </c>
      <c r="H45" s="42">
        <f t="shared" si="5"/>
        <v>2362</v>
      </c>
      <c r="I45" s="9">
        <f t="shared" si="7"/>
        <v>7.1458596048759983E-3</v>
      </c>
      <c r="J45" s="41">
        <f t="shared" si="0"/>
        <v>6.0336336012904113E-2</v>
      </c>
      <c r="K45" s="62">
        <f t="shared" si="8"/>
        <v>0.3</v>
      </c>
      <c r="L45" s="62">
        <v>0.5</v>
      </c>
      <c r="M45" s="62">
        <v>0.1</v>
      </c>
    </row>
    <row r="46" spans="1:13" x14ac:dyDescent="0.25">
      <c r="A46" s="89"/>
      <c r="B46" s="91">
        <f>IF(ISBLANK(D47),"",ABS(SUM(D$20:D46)/SUM(E$20:E46)-SUM(D47:D$117)/(SUM(E47:E$117))))</f>
        <v>4.1927490871152846E-3</v>
      </c>
      <c r="C46" s="42">
        <v>27</v>
      </c>
      <c r="D46" s="8">
        <v>0</v>
      </c>
      <c r="E46" s="8">
        <v>80</v>
      </c>
      <c r="F46" s="9">
        <f t="shared" si="1"/>
        <v>0</v>
      </c>
      <c r="G46" s="42">
        <f t="shared" si="3"/>
        <v>17</v>
      </c>
      <c r="H46" s="42">
        <f t="shared" si="5"/>
        <v>2442</v>
      </c>
      <c r="I46" s="9">
        <f t="shared" si="7"/>
        <v>6.9133794225294835E-3</v>
      </c>
      <c r="J46" s="41">
        <f t="shared" si="0"/>
        <v>4.3980345595868275E-2</v>
      </c>
      <c r="K46" s="62">
        <f t="shared" si="8"/>
        <v>0.3</v>
      </c>
      <c r="L46" s="62">
        <v>0.5</v>
      </c>
      <c r="M46" s="62">
        <v>0.1</v>
      </c>
    </row>
    <row r="47" spans="1:13" x14ac:dyDescent="0.25">
      <c r="A47" s="89"/>
      <c r="B47" s="91">
        <f>IF(ISBLANK(D48),"",ABS(SUM(D$20:D47)/SUM(E$20:E47)-SUM(D48:D$117)/(SUM(E48:E$117))))</f>
        <v>3.9285714285714288E-3</v>
      </c>
      <c r="C47" s="42">
        <v>28</v>
      </c>
      <c r="D47" s="8">
        <v>0</v>
      </c>
      <c r="E47" s="8">
        <v>80</v>
      </c>
      <c r="F47" s="9">
        <f t="shared" si="1"/>
        <v>0</v>
      </c>
      <c r="G47" s="42">
        <f t="shared" si="3"/>
        <v>17</v>
      </c>
      <c r="H47" s="42">
        <f t="shared" si="5"/>
        <v>2522</v>
      </c>
      <c r="I47" s="9">
        <f t="shared" si="7"/>
        <v>6.6955494289090197E-3</v>
      </c>
      <c r="J47" s="41">
        <f t="shared" si="0"/>
        <v>3.1632142353376524E-2</v>
      </c>
      <c r="K47" s="62">
        <f t="shared" si="8"/>
        <v>0.3</v>
      </c>
      <c r="L47" s="62">
        <v>0.5</v>
      </c>
      <c r="M47" s="62">
        <v>0.1</v>
      </c>
    </row>
    <row r="48" spans="1:13" x14ac:dyDescent="0.25">
      <c r="A48" s="89"/>
      <c r="B48" s="91">
        <f>IF(ISBLANK(D49),"",ABS(SUM(D$20:D48)/SUM(E$20:E48)-SUM(D49:D$117)/(SUM(E49:E$117))))</f>
        <v>3.6794102948525735E-3</v>
      </c>
      <c r="C48" s="42">
        <v>29</v>
      </c>
      <c r="D48" s="8">
        <v>0</v>
      </c>
      <c r="E48" s="8">
        <v>80</v>
      </c>
      <c r="F48" s="9">
        <f t="shared" si="1"/>
        <v>0</v>
      </c>
      <c r="G48" s="42">
        <f t="shared" si="3"/>
        <v>17</v>
      </c>
      <c r="H48" s="42">
        <f t="shared" si="5"/>
        <v>2602</v>
      </c>
      <c r="I48" s="9">
        <f t="shared" si="7"/>
        <v>6.4910271095838107E-3</v>
      </c>
      <c r="J48" s="41">
        <f t="shared" si="0"/>
        <v>2.2462528480061694E-2</v>
      </c>
      <c r="K48" s="62">
        <f t="shared" si="8"/>
        <v>0.3</v>
      </c>
      <c r="L48" s="62">
        <v>0.5</v>
      </c>
      <c r="M48" s="62">
        <v>0.1</v>
      </c>
    </row>
    <row r="49" spans="1:13" x14ac:dyDescent="0.25">
      <c r="A49" s="89"/>
      <c r="B49" s="91">
        <f>IF(ISBLANK(D50),"",ABS(SUM(D$20:D49)/SUM(E$20:E49)-SUM(D50:D$117)/(SUM(E50:E$117))))</f>
        <v>4.0441176470588239E-3</v>
      </c>
      <c r="C49" s="42">
        <v>30</v>
      </c>
      <c r="D49" s="8">
        <v>1</v>
      </c>
      <c r="E49" s="8">
        <v>80</v>
      </c>
      <c r="F49" s="9">
        <f t="shared" si="1"/>
        <v>1.2500000000000001E-2</v>
      </c>
      <c r="G49" s="42">
        <f t="shared" si="3"/>
        <v>18</v>
      </c>
      <c r="H49" s="42">
        <f t="shared" si="5"/>
        <v>2681</v>
      </c>
      <c r="I49" s="9">
        <f t="shared" si="7"/>
        <v>6.6691367173027051E-3</v>
      </c>
      <c r="J49" s="41">
        <f t="shared" si="0"/>
        <v>2.7047394839161853E-2</v>
      </c>
      <c r="K49" s="62">
        <f t="shared" si="8"/>
        <v>0.3</v>
      </c>
      <c r="L49" s="62">
        <v>0.5</v>
      </c>
      <c r="M49" s="62">
        <v>0.1</v>
      </c>
    </row>
    <row r="50" spans="1:13" x14ac:dyDescent="0.25">
      <c r="A50" s="89"/>
      <c r="B50" s="91">
        <f>IF(ISBLANK(D51),"",ABS(SUM(D$20:D50)/SUM(E$20:E50)-SUM(D51:D$117)/(SUM(E51:E$117))))</f>
        <v>3.8095811266249395E-3</v>
      </c>
      <c r="C50" s="42">
        <v>31</v>
      </c>
      <c r="D50" s="8">
        <v>0</v>
      </c>
      <c r="E50" s="8">
        <v>80</v>
      </c>
      <c r="F50" s="9">
        <f t="shared" si="1"/>
        <v>0</v>
      </c>
      <c r="G50" s="42">
        <f t="shared" si="3"/>
        <v>18</v>
      </c>
      <c r="H50" s="42">
        <f t="shared" si="5"/>
        <v>2761</v>
      </c>
      <c r="I50" s="9">
        <f t="shared" si="7"/>
        <v>6.4771500539762506E-3</v>
      </c>
      <c r="J50" s="41">
        <f t="shared" si="0"/>
        <v>1.9242013080415066E-2</v>
      </c>
      <c r="K50" s="62">
        <f t="shared" si="8"/>
        <v>0.3</v>
      </c>
      <c r="L50" s="62">
        <v>0.5</v>
      </c>
      <c r="M50" s="62">
        <v>0.1</v>
      </c>
    </row>
    <row r="51" spans="1:13" x14ac:dyDescent="0.25">
      <c r="A51" s="89"/>
      <c r="B51" s="91">
        <f>IF(ISBLANK(D52),"",ABS(SUM(D$20:D51)/SUM(E$20:E51)-SUM(D52:D$117)/(SUM(E52:E$117))))</f>
        <v>3.5866477272727274E-3</v>
      </c>
      <c r="C51" s="42">
        <v>32</v>
      </c>
      <c r="D51" s="8">
        <v>0</v>
      </c>
      <c r="E51" s="8">
        <v>80</v>
      </c>
      <c r="F51" s="9">
        <f t="shared" si="1"/>
        <v>0</v>
      </c>
      <c r="G51" s="42">
        <f t="shared" si="3"/>
        <v>18</v>
      </c>
      <c r="H51" s="42">
        <f t="shared" si="5"/>
        <v>2841</v>
      </c>
      <c r="I51" s="9">
        <f t="shared" si="7"/>
        <v>6.2959076600209865E-3</v>
      </c>
      <c r="J51" s="41">
        <f t="shared" si="0"/>
        <v>1.3531613510151974E-2</v>
      </c>
      <c r="K51" s="62">
        <f t="shared" si="8"/>
        <v>0.3</v>
      </c>
      <c r="L51" s="62">
        <v>0.5</v>
      </c>
      <c r="M51" s="62">
        <v>0.1</v>
      </c>
    </row>
    <row r="52" spans="1:13" x14ac:dyDescent="0.25">
      <c r="A52" s="89"/>
      <c r="B52" s="91">
        <f>IF(ISBLANK(D53),"",ABS(SUM(D$20:D52)/SUM(E$20:E52)-SUM(D53:D$117)/(SUM(E53:E$117))))</f>
        <v>3.3741258741258741E-3</v>
      </c>
      <c r="C52" s="42">
        <v>33</v>
      </c>
      <c r="D52" s="8">
        <v>0</v>
      </c>
      <c r="E52" s="8">
        <v>80</v>
      </c>
      <c r="F52" s="9">
        <f t="shared" si="1"/>
        <v>0</v>
      </c>
      <c r="G52" s="42">
        <f t="shared" si="3"/>
        <v>18</v>
      </c>
      <c r="H52" s="42">
        <f t="shared" si="5"/>
        <v>2921</v>
      </c>
      <c r="I52" s="9">
        <f t="shared" si="7"/>
        <v>6.1245321537938078E-3</v>
      </c>
      <c r="J52" s="41">
        <f t="shared" ref="J52:J84" si="9">IF(ISBLANK(E52),"",(1-_xlfn.BETA.DIST($E$18,G52,H52,TRUE)))</f>
        <v>9.4111442602053952E-3</v>
      </c>
      <c r="K52" s="62">
        <f t="shared" si="8"/>
        <v>0.3</v>
      </c>
      <c r="L52" s="62">
        <v>0.5</v>
      </c>
      <c r="M52" s="62">
        <v>0.1</v>
      </c>
    </row>
    <row r="53" spans="1:13" x14ac:dyDescent="0.25">
      <c r="A53" s="89"/>
      <c r="B53" s="91">
        <f>IF(ISBLANK(D54),"",ABS(SUM(D$20:D53)/SUM(E$20:E53)-SUM(D54:D$117)/(SUM(E54:E$117))))</f>
        <v>3.7339154411764703E-3</v>
      </c>
      <c r="C53" s="42">
        <v>34</v>
      </c>
      <c r="D53" s="8">
        <v>1</v>
      </c>
      <c r="E53" s="8">
        <v>80</v>
      </c>
      <c r="F53" s="9">
        <f t="shared" si="1"/>
        <v>1.2500000000000001E-2</v>
      </c>
      <c r="G53" s="42">
        <f t="shared" si="3"/>
        <v>19</v>
      </c>
      <c r="H53" s="42">
        <f t="shared" si="5"/>
        <v>3000</v>
      </c>
      <c r="I53" s="9">
        <f t="shared" si="7"/>
        <v>6.2934746604836039E-3</v>
      </c>
      <c r="J53" s="41">
        <f t="shared" si="9"/>
        <v>1.163028037977254E-2</v>
      </c>
      <c r="K53" s="62">
        <f t="shared" si="8"/>
        <v>0.3</v>
      </c>
      <c r="L53" s="62">
        <v>0.5</v>
      </c>
      <c r="M53" s="62">
        <v>0.1</v>
      </c>
    </row>
    <row r="54" spans="1:13" x14ac:dyDescent="0.25">
      <c r="A54" s="89"/>
      <c r="B54" s="91">
        <f>IF(ISBLANK(D55),"",ABS(SUM(D$20:D54)/SUM(E$20:E54)-SUM(D55:D$117)/(SUM(E55:E$117))))</f>
        <v>3.5317460317460317E-3</v>
      </c>
      <c r="C54" s="42">
        <v>35</v>
      </c>
      <c r="D54" s="8">
        <v>0</v>
      </c>
      <c r="E54" s="8">
        <v>80</v>
      </c>
      <c r="F54" s="9">
        <f t="shared" si="1"/>
        <v>0</v>
      </c>
      <c r="G54" s="42">
        <f t="shared" si="3"/>
        <v>19</v>
      </c>
      <c r="H54" s="42">
        <f t="shared" si="5"/>
        <v>3080</v>
      </c>
      <c r="I54" s="9">
        <f t="shared" si="7"/>
        <v>6.1310100032268477E-3</v>
      </c>
      <c r="J54" s="41">
        <f t="shared" si="9"/>
        <v>8.1105500642288941E-3</v>
      </c>
      <c r="K54" s="62">
        <f t="shared" si="8"/>
        <v>0.3</v>
      </c>
      <c r="L54" s="62">
        <v>0.5</v>
      </c>
      <c r="M54" s="62">
        <v>0.1</v>
      </c>
    </row>
    <row r="55" spans="1:13" x14ac:dyDescent="0.25">
      <c r="A55" s="89"/>
      <c r="B55" s="91">
        <f>IF(ISBLANK(D56),"",ABS(SUM(D$20:D55)/SUM(E$20:E55)-SUM(D56:D$117)/(SUM(E56:E$117))))</f>
        <v>3.8866487455197132E-3</v>
      </c>
      <c r="C55" s="42">
        <v>36</v>
      </c>
      <c r="D55" s="8">
        <v>1</v>
      </c>
      <c r="E55" s="8">
        <v>80</v>
      </c>
      <c r="F55" s="9">
        <f t="shared" si="1"/>
        <v>1.2500000000000001E-2</v>
      </c>
      <c r="G55" s="42">
        <f t="shared" si="3"/>
        <v>20</v>
      </c>
      <c r="H55" s="42">
        <f t="shared" si="5"/>
        <v>3159</v>
      </c>
      <c r="I55" s="9">
        <f t="shared" si="7"/>
        <v>6.2912865681031774E-3</v>
      </c>
      <c r="J55" s="41">
        <f t="shared" si="9"/>
        <v>1.0004450371954743E-2</v>
      </c>
      <c r="K55" s="62">
        <f t="shared" si="8"/>
        <v>0.3</v>
      </c>
      <c r="L55" s="62">
        <v>0.5</v>
      </c>
      <c r="M55" s="62">
        <v>0.1</v>
      </c>
    </row>
    <row r="56" spans="1:13" x14ac:dyDescent="0.25">
      <c r="A56" s="89"/>
      <c r="B56" s="91">
        <f>IF(ISBLANK(D57),"",ABS(SUM(D$20:D56)/SUM(E$20:E56)-SUM(D57:D$117)/(SUM(E57:E$117))))</f>
        <v>4.2368187859991146E-3</v>
      </c>
      <c r="C56" s="42">
        <v>37</v>
      </c>
      <c r="D56" s="8">
        <v>1</v>
      </c>
      <c r="E56" s="8">
        <v>80</v>
      </c>
      <c r="F56" s="9">
        <f t="shared" si="1"/>
        <v>1.2500000000000001E-2</v>
      </c>
      <c r="G56" s="42">
        <f t="shared" si="3"/>
        <v>21</v>
      </c>
      <c r="H56" s="42">
        <f t="shared" si="5"/>
        <v>3238</v>
      </c>
      <c r="I56" s="9">
        <f t="shared" si="7"/>
        <v>6.4436943847806074E-3</v>
      </c>
      <c r="J56" s="41">
        <f t="shared" si="9"/>
        <v>1.2173273327298562E-2</v>
      </c>
      <c r="K56" s="62">
        <f t="shared" si="8"/>
        <v>0.3</v>
      </c>
      <c r="L56" s="62">
        <v>0.5</v>
      </c>
      <c r="M56" s="62">
        <v>0.1</v>
      </c>
    </row>
    <row r="57" spans="1:13" x14ac:dyDescent="0.25">
      <c r="A57" s="89"/>
      <c r="B57" s="91">
        <f>IF(ISBLANK(D58),"",ABS(SUM(D$20:D57)/SUM(E$20:E57)-SUM(D58:D$117)/(SUM(E58:E$117))))</f>
        <v>4.0460526315789476E-3</v>
      </c>
      <c r="C57" s="42">
        <v>38</v>
      </c>
      <c r="D57" s="8">
        <v>0</v>
      </c>
      <c r="E57" s="8">
        <v>80</v>
      </c>
      <c r="F57" s="9">
        <f t="shared" si="1"/>
        <v>0</v>
      </c>
      <c r="G57" s="42">
        <f t="shared" si="3"/>
        <v>21</v>
      </c>
      <c r="H57" s="42">
        <f t="shared" si="5"/>
        <v>3318</v>
      </c>
      <c r="I57" s="9">
        <f t="shared" si="7"/>
        <v>6.2893081761006293E-3</v>
      </c>
      <c r="J57" s="41">
        <f t="shared" si="9"/>
        <v>8.612497040124012E-3</v>
      </c>
      <c r="K57" s="62">
        <f t="shared" si="8"/>
        <v>0.3</v>
      </c>
      <c r="L57" s="62">
        <v>0.5</v>
      </c>
      <c r="M57" s="62">
        <v>0.1</v>
      </c>
    </row>
    <row r="58" spans="1:13" x14ac:dyDescent="0.25">
      <c r="A58" s="89"/>
      <c r="B58" s="91">
        <f>IF(ISBLANK(D59),"",ABS(SUM(D$20:D58)/SUM(E$20:E58)-SUM(D59:D$117)/(SUM(E59:E$117))))</f>
        <v>3.8624511082138201E-3</v>
      </c>
      <c r="C58" s="42">
        <v>39</v>
      </c>
      <c r="D58" s="8">
        <v>0</v>
      </c>
      <c r="E58" s="8">
        <v>80</v>
      </c>
      <c r="F58" s="9">
        <f t="shared" si="1"/>
        <v>0</v>
      </c>
      <c r="G58" s="42">
        <f t="shared" si="3"/>
        <v>21</v>
      </c>
      <c r="H58" s="42">
        <f t="shared" si="5"/>
        <v>3398</v>
      </c>
      <c r="I58" s="9">
        <f t="shared" si="7"/>
        <v>6.1421468265574729E-3</v>
      </c>
      <c r="J58" s="41">
        <f t="shared" si="9"/>
        <v>6.0343282554287114E-3</v>
      </c>
      <c r="K58" s="62">
        <f t="shared" si="8"/>
        <v>0.3</v>
      </c>
      <c r="L58" s="62">
        <v>0.5</v>
      </c>
      <c r="M58" s="62">
        <v>0.1</v>
      </c>
    </row>
    <row r="59" spans="1:13" x14ac:dyDescent="0.25">
      <c r="A59" s="89"/>
      <c r="B59" s="91">
        <f>IF(ISBLANK(D60),"",ABS(SUM(D$20:D59)/SUM(E$20:E59)-SUM(D60:D$117)/(SUM(E60:E$117))))</f>
        <v>3.6853448275862067E-3</v>
      </c>
      <c r="C59" s="42">
        <v>40</v>
      </c>
      <c r="D59" s="8">
        <v>0</v>
      </c>
      <c r="E59" s="8">
        <v>80</v>
      </c>
      <c r="F59" s="9">
        <f t="shared" si="1"/>
        <v>0</v>
      </c>
      <c r="G59" s="42">
        <f t="shared" si="3"/>
        <v>21</v>
      </c>
      <c r="H59" s="42">
        <f t="shared" si="5"/>
        <v>3478</v>
      </c>
      <c r="I59" s="9">
        <f t="shared" si="7"/>
        <v>6.0017147756501856E-3</v>
      </c>
      <c r="J59" s="41">
        <f t="shared" si="9"/>
        <v>4.1885756275729102E-3</v>
      </c>
      <c r="K59" s="62">
        <f t="shared" si="8"/>
        <v>0.3</v>
      </c>
      <c r="L59" s="62">
        <v>0.5</v>
      </c>
      <c r="M59" s="62">
        <v>0.1</v>
      </c>
    </row>
    <row r="60" spans="1:13" x14ac:dyDescent="0.25">
      <c r="A60" s="89"/>
      <c r="B60" s="91">
        <f>IF(ISBLANK(D61),"",ABS(SUM(D$20:D60)/SUM(E$20:E60)-SUM(D61:D$117)/(SUM(E61:E$117))))</f>
        <v>4.0382969619169873E-3</v>
      </c>
      <c r="C60" s="42">
        <v>41</v>
      </c>
      <c r="D60" s="8">
        <v>1</v>
      </c>
      <c r="E60" s="8">
        <v>80</v>
      </c>
      <c r="F60" s="9">
        <f t="shared" si="1"/>
        <v>1.2500000000000001E-2</v>
      </c>
      <c r="G60" s="42">
        <f t="shared" si="3"/>
        <v>22</v>
      </c>
      <c r="H60" s="42">
        <f t="shared" si="5"/>
        <v>3557</v>
      </c>
      <c r="I60" s="9">
        <f t="shared" si="7"/>
        <v>6.1469684269348981E-3</v>
      </c>
      <c r="J60" s="41">
        <f t="shared" si="9"/>
        <v>5.2091672668894695E-3</v>
      </c>
      <c r="K60" s="62">
        <f t="shared" si="8"/>
        <v>0.3</v>
      </c>
      <c r="L60" s="62">
        <v>0.5</v>
      </c>
      <c r="M60" s="62">
        <v>0.1</v>
      </c>
    </row>
    <row r="61" spans="1:13" x14ac:dyDescent="0.25">
      <c r="A61" s="89"/>
      <c r="B61" s="91">
        <f>IF(ISBLANK(D62),"",ABS(SUM(D$20:D61)/SUM(E$20:E61)-SUM(D62:D$117)/(SUM(E62:E$117))))</f>
        <v>4.3898809523809524E-3</v>
      </c>
      <c r="C61" s="42">
        <v>42</v>
      </c>
      <c r="D61" s="8">
        <v>1</v>
      </c>
      <c r="E61" s="8">
        <v>80</v>
      </c>
      <c r="F61" s="9">
        <f t="shared" si="1"/>
        <v>1.2500000000000001E-2</v>
      </c>
      <c r="G61" s="42">
        <f t="shared" si="3"/>
        <v>23</v>
      </c>
      <c r="H61" s="42">
        <f t="shared" si="5"/>
        <v>3636</v>
      </c>
      <c r="I61" s="9">
        <f t="shared" si="7"/>
        <v>6.285870456408855E-3</v>
      </c>
      <c r="J61" s="41">
        <f t="shared" si="9"/>
        <v>6.3958447122027806E-3</v>
      </c>
      <c r="K61" s="62">
        <f t="shared" si="8"/>
        <v>0.3</v>
      </c>
      <c r="L61" s="62">
        <v>0.5</v>
      </c>
      <c r="M61" s="62">
        <v>0.1</v>
      </c>
    </row>
    <row r="62" spans="1:13" x14ac:dyDescent="0.25">
      <c r="A62" s="89"/>
      <c r="B62" s="91">
        <f>IF(ISBLANK(D63),"",ABS(SUM(D$20:D62)/SUM(E$20:E62)-SUM(D63:D$117)/(SUM(E63:E$117))))</f>
        <v>4.7410147991543338E-3</v>
      </c>
      <c r="C62" s="42">
        <v>43</v>
      </c>
      <c r="D62" s="8">
        <v>1</v>
      </c>
      <c r="E62" s="8">
        <v>80</v>
      </c>
      <c r="F62" s="9">
        <f t="shared" si="1"/>
        <v>1.2500000000000001E-2</v>
      </c>
      <c r="G62" s="42">
        <f t="shared" si="3"/>
        <v>24</v>
      </c>
      <c r="H62" s="42">
        <f t="shared" si="5"/>
        <v>3715</v>
      </c>
      <c r="I62" s="9">
        <f t="shared" si="7"/>
        <v>6.4188285637871087E-3</v>
      </c>
      <c r="J62" s="41">
        <f t="shared" si="9"/>
        <v>7.7612133562290353E-3</v>
      </c>
      <c r="K62" s="62">
        <f t="shared" si="8"/>
        <v>0.3</v>
      </c>
      <c r="L62" s="62">
        <v>0.5</v>
      </c>
      <c r="M62" s="62">
        <v>0.1</v>
      </c>
    </row>
    <row r="63" spans="1:13" x14ac:dyDescent="0.25">
      <c r="A63" s="89"/>
      <c r="B63" s="91">
        <f>IF(ISBLANK(D64),"",ABS(SUM(D$20:D63)/SUM(E$20:E63)-SUM(D64:D$117)/(SUM(E64:E$117))))</f>
        <v>5.092592592592593E-3</v>
      </c>
      <c r="C63" s="42">
        <v>44</v>
      </c>
      <c r="D63" s="8">
        <v>1</v>
      </c>
      <c r="E63" s="8">
        <v>80</v>
      </c>
      <c r="F63" s="9">
        <f t="shared" si="1"/>
        <v>1.2500000000000001E-2</v>
      </c>
      <c r="G63" s="42">
        <f t="shared" si="3"/>
        <v>25</v>
      </c>
      <c r="H63" s="42">
        <f t="shared" si="5"/>
        <v>3794</v>
      </c>
      <c r="I63" s="9">
        <f t="shared" si="7"/>
        <v>6.546216286986122E-3</v>
      </c>
      <c r="J63" s="41">
        <f t="shared" si="9"/>
        <v>9.3171669865314E-3</v>
      </c>
      <c r="K63" s="62">
        <f t="shared" si="8"/>
        <v>0.3</v>
      </c>
      <c r="L63" s="62">
        <v>0.5</v>
      </c>
      <c r="M63" s="62">
        <v>0.1</v>
      </c>
    </row>
    <row r="64" spans="1:13" x14ac:dyDescent="0.25">
      <c r="A64" s="89"/>
      <c r="B64" s="91">
        <f>IF(ISBLANK(D65),"",ABS(SUM(D$20:D64)/SUM(E$20:E64)-SUM(D65:D$117)/(SUM(E65:E$117))))</f>
        <v>4.9318658280922438E-3</v>
      </c>
      <c r="C64" s="42">
        <v>45</v>
      </c>
      <c r="D64" s="8">
        <v>0</v>
      </c>
      <c r="E64" s="8">
        <v>80</v>
      </c>
      <c r="F64" s="9">
        <f t="shared" si="1"/>
        <v>0</v>
      </c>
      <c r="G64" s="42">
        <f t="shared" si="3"/>
        <v>25</v>
      </c>
      <c r="H64" s="42">
        <f t="shared" si="5"/>
        <v>3874</v>
      </c>
      <c r="I64" s="9">
        <f t="shared" si="7"/>
        <v>6.4119004873044371E-3</v>
      </c>
      <c r="J64" s="41">
        <f t="shared" si="9"/>
        <v>6.6893221343545806E-3</v>
      </c>
      <c r="K64" s="62">
        <f t="shared" si="8"/>
        <v>0.3</v>
      </c>
      <c r="L64" s="62">
        <v>0.5</v>
      </c>
      <c r="M64" s="62">
        <v>0.1</v>
      </c>
    </row>
    <row r="65" spans="1:13" x14ac:dyDescent="0.25">
      <c r="A65" s="89"/>
      <c r="B65" s="91">
        <f>IF(ISBLANK(D66),"",ABS(SUM(D$20:D65)/SUM(E$20:E65)-SUM(D66:D$117)/(SUM(E66:E$117))))</f>
        <v>4.7763377926421406E-3</v>
      </c>
      <c r="C65" s="42">
        <v>46</v>
      </c>
      <c r="D65" s="8">
        <v>0</v>
      </c>
      <c r="E65" s="8">
        <v>80</v>
      </c>
      <c r="F65" s="9">
        <f t="shared" si="1"/>
        <v>0</v>
      </c>
      <c r="G65" s="42">
        <f t="shared" si="3"/>
        <v>25</v>
      </c>
      <c r="H65" s="42">
        <f t="shared" si="5"/>
        <v>3954</v>
      </c>
      <c r="I65" s="9">
        <f t="shared" si="7"/>
        <v>6.2829856747926615E-3</v>
      </c>
      <c r="J65" s="41">
        <f t="shared" si="9"/>
        <v>4.7612565855963407E-3</v>
      </c>
      <c r="K65" s="62">
        <f t="shared" si="8"/>
        <v>0.3</v>
      </c>
      <c r="L65" s="62">
        <v>0.5</v>
      </c>
      <c r="M65" s="62">
        <v>0.1</v>
      </c>
    </row>
    <row r="66" spans="1:13" x14ac:dyDescent="0.25">
      <c r="A66" s="89"/>
      <c r="B66" s="91">
        <f>IF(ISBLANK(D67),"",ABS(SUM(D$20:D66)/SUM(E$20:E66)-SUM(D67:D$117)/(SUM(E67:E$117))))</f>
        <v>5.1366291197329998E-3</v>
      </c>
      <c r="C66" s="42">
        <v>47</v>
      </c>
      <c r="D66" s="8">
        <v>1</v>
      </c>
      <c r="E66" s="8">
        <v>80</v>
      </c>
      <c r="F66" s="9">
        <f t="shared" si="1"/>
        <v>1.2500000000000001E-2</v>
      </c>
      <c r="G66" s="42">
        <f t="shared" si="3"/>
        <v>26</v>
      </c>
      <c r="H66" s="42">
        <f t="shared" si="5"/>
        <v>4033</v>
      </c>
      <c r="I66" s="9">
        <f t="shared" si="7"/>
        <v>6.4055186006405519E-3</v>
      </c>
      <c r="J66" s="41">
        <f t="shared" si="9"/>
        <v>5.7690319469112517E-3</v>
      </c>
      <c r="K66" s="62">
        <f t="shared" si="8"/>
        <v>0.3</v>
      </c>
      <c r="L66" s="62">
        <v>0.5</v>
      </c>
      <c r="M66" s="62">
        <v>0.1</v>
      </c>
    </row>
    <row r="67" spans="1:13" x14ac:dyDescent="0.25">
      <c r="A67" s="89"/>
      <c r="B67" s="91">
        <f>IF(ISBLANK(D68),"",ABS(SUM(D$20:D67)/SUM(E$20:E67)-SUM(D68:D$117)/(SUM(E68:E$117))))</f>
        <v>5.5000000000000005E-3</v>
      </c>
      <c r="C67" s="42">
        <v>48</v>
      </c>
      <c r="D67" s="8">
        <v>1</v>
      </c>
      <c r="E67" s="8">
        <v>80</v>
      </c>
      <c r="F67" s="9">
        <f t="shared" si="1"/>
        <v>1.2500000000000001E-2</v>
      </c>
      <c r="G67" s="42">
        <f t="shared" si="3"/>
        <v>27</v>
      </c>
      <c r="H67" s="42">
        <f t="shared" si="5"/>
        <v>4112</v>
      </c>
      <c r="I67" s="9">
        <f t="shared" si="7"/>
        <v>6.5233148103406623E-3</v>
      </c>
      <c r="J67" s="41">
        <f t="shared" si="9"/>
        <v>6.9211384401662857E-3</v>
      </c>
      <c r="K67" s="62">
        <f t="shared" si="8"/>
        <v>0.3</v>
      </c>
      <c r="L67" s="62">
        <v>0.5</v>
      </c>
      <c r="M67" s="62">
        <v>0.1</v>
      </c>
    </row>
    <row r="68" spans="1:13" x14ac:dyDescent="0.25">
      <c r="A68" s="89"/>
      <c r="B68" s="91">
        <f>IF(ISBLANK(D69),"",ABS(SUM(D$20:D68)/SUM(E$20:E68)-SUM(D69:D$117)/(SUM(E69:E$117))))</f>
        <v>5.3571428571428572E-3</v>
      </c>
      <c r="C68" s="42">
        <v>49</v>
      </c>
      <c r="D68" s="8">
        <v>0</v>
      </c>
      <c r="E68" s="8">
        <v>80</v>
      </c>
      <c r="F68" s="9">
        <f t="shared" si="1"/>
        <v>0</v>
      </c>
      <c r="G68" s="42">
        <f t="shared" si="3"/>
        <v>27</v>
      </c>
      <c r="H68" s="42">
        <f t="shared" si="5"/>
        <v>4192</v>
      </c>
      <c r="I68" s="9">
        <f t="shared" si="7"/>
        <v>6.3996207632140319E-3</v>
      </c>
      <c r="J68" s="41">
        <f t="shared" si="9"/>
        <v>4.9782106499284273E-3</v>
      </c>
      <c r="K68" s="62">
        <f t="shared" si="8"/>
        <v>0.3</v>
      </c>
      <c r="L68" s="62">
        <v>0.5</v>
      </c>
      <c r="M68" s="62">
        <v>0.1</v>
      </c>
    </row>
    <row r="69" spans="1:13" x14ac:dyDescent="0.25">
      <c r="A69" s="89"/>
      <c r="B69" s="91">
        <f>IF(ISBLANK(D70),"",ABS(SUM(D$20:D69)/SUM(E$20:E69)-SUM(D70:D$117)/(SUM(E70:E$117))))</f>
        <v>5.7291666666666671E-3</v>
      </c>
      <c r="C69" s="42">
        <v>50</v>
      </c>
      <c r="D69" s="8">
        <v>1</v>
      </c>
      <c r="E69" s="8">
        <v>80</v>
      </c>
      <c r="F69" s="9">
        <f t="shared" si="1"/>
        <v>1.2500000000000001E-2</v>
      </c>
      <c r="G69" s="42">
        <f t="shared" si="3"/>
        <v>28</v>
      </c>
      <c r="H69" s="42">
        <f t="shared" si="5"/>
        <v>4271</v>
      </c>
      <c r="I69" s="9">
        <f t="shared" si="7"/>
        <v>6.5131425913003025E-3</v>
      </c>
      <c r="J69" s="41">
        <f t="shared" si="9"/>
        <v>5.9706226372838733E-3</v>
      </c>
      <c r="K69" s="62">
        <f t="shared" si="8"/>
        <v>0.3</v>
      </c>
      <c r="L69" s="62">
        <v>0.5</v>
      </c>
      <c r="M69" s="62">
        <v>0.1</v>
      </c>
    </row>
    <row r="70" spans="1:13" x14ac:dyDescent="0.25">
      <c r="A70" s="89"/>
      <c r="B70" s="91">
        <f>IF(ISBLANK(D71),"",ABS(SUM(D$20:D70)/SUM(E$20:E70)-SUM(D71:D$117)/(SUM(E71:E$117))))</f>
        <v>5.5955360867751356E-3</v>
      </c>
      <c r="C70" s="42">
        <v>51</v>
      </c>
      <c r="D70" s="8">
        <v>0</v>
      </c>
      <c r="E70" s="8">
        <v>80</v>
      </c>
      <c r="F70" s="9">
        <f t="shared" si="1"/>
        <v>0</v>
      </c>
      <c r="G70" s="42">
        <f t="shared" si="3"/>
        <v>28</v>
      </c>
      <c r="H70" s="42">
        <f t="shared" si="5"/>
        <v>4351</v>
      </c>
      <c r="I70" s="9">
        <f t="shared" si="7"/>
        <v>6.3941539164192734E-3</v>
      </c>
      <c r="J70" s="41">
        <f t="shared" si="9"/>
        <v>4.2980968027804822E-3</v>
      </c>
      <c r="K70" s="62">
        <f t="shared" si="8"/>
        <v>0.3</v>
      </c>
      <c r="L70" s="62">
        <v>0.5</v>
      </c>
      <c r="M70" s="62">
        <v>0.1</v>
      </c>
    </row>
    <row r="71" spans="1:13" x14ac:dyDescent="0.25">
      <c r="A71" s="89"/>
      <c r="B71" s="91">
        <f>IF(ISBLANK(D72),"",ABS(SUM(D$20:D71)/SUM(E$20:E71)-SUM(D72:D$117)/(SUM(E72:E$117))))</f>
        <v>5.4661371237458194E-3</v>
      </c>
      <c r="C71" s="42">
        <v>52</v>
      </c>
      <c r="D71" s="8">
        <v>0</v>
      </c>
      <c r="E71" s="8">
        <v>80</v>
      </c>
      <c r="F71" s="9">
        <f t="shared" si="1"/>
        <v>0</v>
      </c>
      <c r="G71" s="42">
        <f t="shared" si="3"/>
        <v>28</v>
      </c>
      <c r="H71" s="42">
        <f t="shared" si="5"/>
        <v>4431</v>
      </c>
      <c r="I71" s="9">
        <f t="shared" si="7"/>
        <v>6.2794348508634227E-3</v>
      </c>
      <c r="J71" s="41">
        <f t="shared" si="9"/>
        <v>3.0699913833935888E-3</v>
      </c>
      <c r="K71" s="62">
        <f t="shared" si="8"/>
        <v>0.3</v>
      </c>
      <c r="L71" s="62">
        <v>0.5</v>
      </c>
      <c r="M71" s="62">
        <v>0.1</v>
      </c>
    </row>
    <row r="72" spans="1:13" x14ac:dyDescent="0.25">
      <c r="A72" s="89"/>
      <c r="B72" s="91">
        <f>IF(ISBLANK(D73),"",ABS(SUM(D$20:D72)/SUM(E$20:E72)-SUM(D73:D$117)/(SUM(E73:E$117))))</f>
        <v>5.8542976939203357E-3</v>
      </c>
      <c r="C72" s="42">
        <v>53</v>
      </c>
      <c r="D72" s="8">
        <v>1</v>
      </c>
      <c r="E72" s="8">
        <v>80</v>
      </c>
      <c r="F72" s="9">
        <f t="shared" si="1"/>
        <v>1.2500000000000001E-2</v>
      </c>
      <c r="G72" s="42">
        <f t="shared" si="3"/>
        <v>29</v>
      </c>
      <c r="H72" s="42">
        <f t="shared" si="5"/>
        <v>4510</v>
      </c>
      <c r="I72" s="9">
        <f t="shared" si="7"/>
        <v>6.3890724829257549E-3</v>
      </c>
      <c r="J72" s="41">
        <f t="shared" si="9"/>
        <v>3.7127568695572988E-3</v>
      </c>
      <c r="K72" s="62">
        <f t="shared" si="8"/>
        <v>0.3</v>
      </c>
      <c r="L72" s="62">
        <v>0.5</v>
      </c>
      <c r="M72" s="62">
        <v>0.1</v>
      </c>
    </row>
    <row r="73" spans="1:13" x14ac:dyDescent="0.25">
      <c r="A73" s="89"/>
      <c r="B73" s="91">
        <f>IF(ISBLANK(D74),"",ABS(SUM(D$20:D73)/SUM(E$20:E73)-SUM(D74:D$117)/(SUM(E74:E$117))))</f>
        <v>6.2500000000000003E-3</v>
      </c>
      <c r="C73" s="42">
        <v>54</v>
      </c>
      <c r="D73" s="8">
        <v>1</v>
      </c>
      <c r="E73" s="8">
        <v>80</v>
      </c>
      <c r="F73" s="9">
        <f t="shared" si="1"/>
        <v>1.2500000000000001E-2</v>
      </c>
      <c r="G73" s="42">
        <f t="shared" si="3"/>
        <v>30</v>
      </c>
      <c r="H73" s="42">
        <f t="shared" si="5"/>
        <v>4589</v>
      </c>
      <c r="I73" s="9">
        <f t="shared" si="7"/>
        <v>6.4949123186836977E-3</v>
      </c>
      <c r="J73" s="41">
        <f t="shared" si="9"/>
        <v>4.4504769589492899E-3</v>
      </c>
      <c r="K73" s="62">
        <f t="shared" si="8"/>
        <v>0.3</v>
      </c>
      <c r="L73" s="62">
        <v>0.5</v>
      </c>
      <c r="M73" s="62">
        <v>0.1</v>
      </c>
    </row>
    <row r="74" spans="1:13" x14ac:dyDescent="0.25">
      <c r="A74" s="89"/>
      <c r="B74" s="91">
        <f>IF(ISBLANK(D75),"",ABS(SUM(D$20:D74)/SUM(E$20:E74)-SUM(D75:D$117)/(SUM(E75:E$117))))</f>
        <v>6.136363636363636E-3</v>
      </c>
      <c r="C74" s="42">
        <v>55</v>
      </c>
      <c r="D74" s="8">
        <v>0</v>
      </c>
      <c r="E74" s="8">
        <v>80</v>
      </c>
      <c r="F74" s="9">
        <f t="shared" si="1"/>
        <v>0</v>
      </c>
      <c r="G74" s="42">
        <f t="shared" si="3"/>
        <v>30</v>
      </c>
      <c r="H74" s="42">
        <f t="shared" si="5"/>
        <v>4669</v>
      </c>
      <c r="I74" s="9">
        <f t="shared" si="7"/>
        <v>6.3843370929985103E-3</v>
      </c>
      <c r="J74" s="41">
        <f t="shared" si="9"/>
        <v>3.2086362884409247E-3</v>
      </c>
      <c r="K74" s="62">
        <f t="shared" si="8"/>
        <v>0.3</v>
      </c>
      <c r="L74" s="62">
        <v>0.5</v>
      </c>
      <c r="M74" s="62">
        <v>0.1</v>
      </c>
    </row>
    <row r="75" spans="1:13" x14ac:dyDescent="0.25">
      <c r="A75" s="89"/>
      <c r="B75" s="91">
        <f>IF(ISBLANK(D76),"",ABS(SUM(D$20:D75)/SUM(E$20:E75)-SUM(D76:D$117)/(SUM(E76:E$117))))</f>
        <v>6.0267857142857146E-3</v>
      </c>
      <c r="C75" s="42">
        <v>56</v>
      </c>
      <c r="D75" s="8">
        <v>0</v>
      </c>
      <c r="E75" s="8">
        <v>80</v>
      </c>
      <c r="F75" s="9">
        <f t="shared" si="1"/>
        <v>0</v>
      </c>
      <c r="G75" s="42">
        <f t="shared" si="3"/>
        <v>30</v>
      </c>
      <c r="H75" s="42">
        <f t="shared" si="5"/>
        <v>4749</v>
      </c>
      <c r="I75" s="9">
        <f t="shared" si="7"/>
        <v>6.2774639045825482E-3</v>
      </c>
      <c r="J75" s="41">
        <f t="shared" si="9"/>
        <v>2.296379017243444E-3</v>
      </c>
      <c r="K75" s="62">
        <f t="shared" si="8"/>
        <v>0.3</v>
      </c>
      <c r="L75" s="62">
        <v>0.5</v>
      </c>
      <c r="M75" s="62">
        <v>0.1</v>
      </c>
    </row>
    <row r="76" spans="1:13" x14ac:dyDescent="0.25">
      <c r="A76" s="89"/>
      <c r="B76" s="91">
        <f>IF(ISBLANK(D77),"",ABS(SUM(D$20:D76)/SUM(E$20:E76)-SUM(D77:D$117)/(SUM(E77:E$117))))</f>
        <v>5.9210526315789476E-3</v>
      </c>
      <c r="C76" s="42">
        <v>57</v>
      </c>
      <c r="D76" s="8">
        <v>0</v>
      </c>
      <c r="E76" s="8">
        <v>80</v>
      </c>
      <c r="F76" s="9">
        <f t="shared" si="1"/>
        <v>0</v>
      </c>
      <c r="G76" s="42">
        <f t="shared" si="3"/>
        <v>30</v>
      </c>
      <c r="H76" s="42">
        <f t="shared" si="5"/>
        <v>4829</v>
      </c>
      <c r="I76" s="9">
        <f t="shared" si="7"/>
        <v>6.1741098991562049E-3</v>
      </c>
      <c r="J76" s="41">
        <f t="shared" si="9"/>
        <v>1.6317878498817162E-3</v>
      </c>
      <c r="K76" s="62">
        <f t="shared" si="8"/>
        <v>0.3</v>
      </c>
      <c r="L76" s="62">
        <v>0.5</v>
      </c>
      <c r="M76" s="62">
        <v>0.1</v>
      </c>
    </row>
    <row r="77" spans="1:13" x14ac:dyDescent="0.25">
      <c r="A77" s="89"/>
      <c r="B77" s="91">
        <f>IF(ISBLANK(D78),"",ABS(SUM(D$20:D77)/SUM(E$20:E77)-SUM(D78:D$117)/(SUM(E78:E$117))))</f>
        <v>5.8189655172413797E-3</v>
      </c>
      <c r="C77" s="42">
        <v>58</v>
      </c>
      <c r="D77" s="8">
        <v>0</v>
      </c>
      <c r="E77" s="8">
        <v>80</v>
      </c>
      <c r="F77" s="9">
        <f t="shared" si="1"/>
        <v>0</v>
      </c>
      <c r="G77" s="42">
        <f t="shared" si="3"/>
        <v>30</v>
      </c>
      <c r="H77" s="42">
        <f t="shared" si="5"/>
        <v>4909</v>
      </c>
      <c r="I77" s="9">
        <f t="shared" si="7"/>
        <v>6.0741040696497264E-3</v>
      </c>
      <c r="J77" s="41">
        <f t="shared" si="9"/>
        <v>1.1515052254784663E-3</v>
      </c>
      <c r="K77" s="62">
        <f t="shared" si="8"/>
        <v>0.3</v>
      </c>
      <c r="L77" s="62">
        <v>0.5</v>
      </c>
      <c r="M77" s="62">
        <v>0.1</v>
      </c>
    </row>
    <row r="78" spans="1:13" x14ac:dyDescent="0.25">
      <c r="A78" s="89"/>
      <c r="B78" s="91">
        <f>IF(ISBLANK(D79),"",ABS(SUM(D$20:D78)/SUM(E$20:E78)-SUM(D79:D$117)/(SUM(E79:E$117))))</f>
        <v>5.7203389830508475E-3</v>
      </c>
      <c r="C78" s="42">
        <v>59</v>
      </c>
      <c r="D78" s="8">
        <v>0</v>
      </c>
      <c r="E78" s="8">
        <v>80</v>
      </c>
      <c r="F78" s="9">
        <f t="shared" si="1"/>
        <v>0</v>
      </c>
      <c r="G78" s="42">
        <f t="shared" si="3"/>
        <v>30</v>
      </c>
      <c r="H78" s="42">
        <f t="shared" si="5"/>
        <v>4989</v>
      </c>
      <c r="I78" s="9">
        <f t="shared" si="7"/>
        <v>5.9772863120143458E-3</v>
      </c>
      <c r="J78" s="41">
        <f t="shared" si="9"/>
        <v>8.0710949581108693E-4</v>
      </c>
      <c r="K78" s="62">
        <f t="shared" si="8"/>
        <v>0.3</v>
      </c>
      <c r="L78" s="62">
        <v>0.5</v>
      </c>
      <c r="M78" s="62">
        <v>0.1</v>
      </c>
    </row>
    <row r="79" spans="1:13" x14ac:dyDescent="0.25">
      <c r="A79" s="89"/>
      <c r="B79" s="91">
        <f>IF(ISBLANK(D80),"",ABS(SUM(D$20:D79)/SUM(E$20:E79)-SUM(D80:D$117)/(SUM(E80:E$117))))</f>
        <v>5.6249999999999998E-3</v>
      </c>
      <c r="C79" s="42">
        <v>60</v>
      </c>
      <c r="D79" s="8">
        <v>0</v>
      </c>
      <c r="E79" s="8">
        <v>80</v>
      </c>
      <c r="F79" s="9">
        <f t="shared" si="1"/>
        <v>0</v>
      </c>
      <c r="G79" s="42">
        <f t="shared" si="3"/>
        <v>30</v>
      </c>
      <c r="H79" s="42">
        <f t="shared" si="5"/>
        <v>5069</v>
      </c>
      <c r="I79" s="9">
        <f t="shared" si="7"/>
        <v>5.8835065699156695E-3</v>
      </c>
      <c r="J79" s="41">
        <f t="shared" si="9"/>
        <v>5.6200839016362636E-4</v>
      </c>
      <c r="K79" s="62">
        <f t="shared" si="8"/>
        <v>0.3</v>
      </c>
      <c r="L79" s="62">
        <v>0.5</v>
      </c>
      <c r="M79" s="62">
        <v>0.1</v>
      </c>
    </row>
    <row r="80" spans="1:13" x14ac:dyDescent="0.25">
      <c r="A80" s="89"/>
      <c r="B80" s="91">
        <f>IF(ISBLANK(D81),"",ABS(SUM(D$20:D80)/SUM(E$20:E80)-SUM(D81:D$117)/(SUM(E81:E$117))))</f>
        <v>5.5327868852459014E-3</v>
      </c>
      <c r="C80" s="42">
        <v>61</v>
      </c>
      <c r="D80" s="8">
        <v>0</v>
      </c>
      <c r="E80" s="8">
        <v>80</v>
      </c>
      <c r="F80" s="9">
        <f t="shared" si="1"/>
        <v>0</v>
      </c>
      <c r="G80" s="42">
        <f t="shared" si="3"/>
        <v>30</v>
      </c>
      <c r="H80" s="42">
        <f t="shared" si="5"/>
        <v>5149</v>
      </c>
      <c r="I80" s="9">
        <f t="shared" si="7"/>
        <v>5.7926240586985908E-3</v>
      </c>
      <c r="J80" s="41">
        <f t="shared" si="9"/>
        <v>3.8884249006665428E-4</v>
      </c>
      <c r="K80" s="62">
        <f t="shared" si="8"/>
        <v>0.3</v>
      </c>
      <c r="L80" s="62">
        <v>0.5</v>
      </c>
      <c r="M80" s="62">
        <v>0.1</v>
      </c>
    </row>
    <row r="81" spans="1:13" x14ac:dyDescent="0.25">
      <c r="A81" s="89"/>
      <c r="B81" s="91">
        <f>IF(ISBLANK(D82),"",ABS(SUM(D$20:D81)/SUM(E$20:E81)-SUM(D82:D$117)/(SUM(E82:E$117))))</f>
        <v>5.4435483870967742E-3</v>
      </c>
      <c r="C81" s="42">
        <v>62</v>
      </c>
      <c r="D81" s="8">
        <v>0</v>
      </c>
      <c r="E81" s="8">
        <v>80</v>
      </c>
      <c r="F81" s="9">
        <f t="shared" si="1"/>
        <v>0</v>
      </c>
      <c r="G81" s="42">
        <f t="shared" si="3"/>
        <v>30</v>
      </c>
      <c r="H81" s="42">
        <f t="shared" si="5"/>
        <v>5229</v>
      </c>
      <c r="I81" s="9">
        <f t="shared" si="7"/>
        <v>5.7045065601825443E-3</v>
      </c>
      <c r="J81" s="41">
        <f t="shared" si="9"/>
        <v>2.6736179938846583E-4</v>
      </c>
      <c r="K81" s="62">
        <f t="shared" si="8"/>
        <v>0.3</v>
      </c>
      <c r="L81" s="62">
        <v>0.5</v>
      </c>
      <c r="M81" s="62">
        <v>0.1</v>
      </c>
    </row>
    <row r="82" spans="1:13" x14ac:dyDescent="0.25">
      <c r="A82" s="89"/>
      <c r="B82" s="91">
        <f>IF(ISBLANK(D83),"",ABS(SUM(D$20:D82)/SUM(E$20:E82)-SUM(D83:D$117)/(SUM(E83:E$117))))</f>
        <v>5.3571428571428572E-3</v>
      </c>
      <c r="C82" s="42">
        <v>63</v>
      </c>
      <c r="D82" s="8">
        <v>0</v>
      </c>
      <c r="E82" s="8">
        <v>80</v>
      </c>
      <c r="F82" s="9">
        <f t="shared" si="1"/>
        <v>0</v>
      </c>
      <c r="G82" s="42">
        <f t="shared" si="3"/>
        <v>30</v>
      </c>
      <c r="H82" s="42">
        <f t="shared" si="5"/>
        <v>5309</v>
      </c>
      <c r="I82" s="9">
        <f t="shared" si="7"/>
        <v>5.6190297808578387E-3</v>
      </c>
      <c r="J82" s="41">
        <f t="shared" si="9"/>
        <v>1.8272220048631826E-4</v>
      </c>
      <c r="K82" s="62">
        <f t="shared" si="8"/>
        <v>0.3</v>
      </c>
      <c r="L82" s="62">
        <v>0.5</v>
      </c>
      <c r="M82" s="62">
        <v>0.1</v>
      </c>
    </row>
    <row r="83" spans="1:13" x14ac:dyDescent="0.25">
      <c r="A83" s="89"/>
      <c r="B83" s="91">
        <f>IF(ISBLANK(D84),"",ABS(SUM(D$20:D83)/SUM(E$20:E83)-SUM(D84:D$117)/(SUM(E84:E$117))))</f>
        <v>5.2734375000000003E-3</v>
      </c>
      <c r="C83" s="42">
        <v>64</v>
      </c>
      <c r="D83" s="8">
        <v>0</v>
      </c>
      <c r="E83" s="8">
        <v>80</v>
      </c>
      <c r="F83" s="9">
        <f t="shared" si="1"/>
        <v>0</v>
      </c>
      <c r="G83" s="42">
        <f t="shared" si="3"/>
        <v>30</v>
      </c>
      <c r="H83" s="42">
        <f t="shared" si="5"/>
        <v>5389</v>
      </c>
      <c r="I83" s="9">
        <f t="shared" si="7"/>
        <v>5.5360767669311679E-3</v>
      </c>
      <c r="J83" s="41">
        <f t="shared" si="9"/>
        <v>1.2414199636312517E-4</v>
      </c>
      <c r="K83" s="62">
        <f t="shared" si="8"/>
        <v>0.3</v>
      </c>
      <c r="L83" s="62">
        <v>0.5</v>
      </c>
      <c r="M83" s="62">
        <v>0.1</v>
      </c>
    </row>
    <row r="84" spans="1:13" x14ac:dyDescent="0.25">
      <c r="A84" s="89"/>
      <c r="B84" s="91">
        <f>IF(ISBLANK(D85),"",ABS(SUM(D$20:D84)/SUM(E$20:E84)-SUM(D85:D$117)/(SUM(E85:E$117))))</f>
        <v>5.1923076923076922E-3</v>
      </c>
      <c r="C84" s="42">
        <v>65</v>
      </c>
      <c r="D84" s="8">
        <v>0</v>
      </c>
      <c r="E84" s="8">
        <v>80</v>
      </c>
      <c r="F84" s="9">
        <f t="shared" si="1"/>
        <v>0</v>
      </c>
      <c r="G84" s="42">
        <f t="shared" si="3"/>
        <v>30</v>
      </c>
      <c r="H84" s="42">
        <f t="shared" si="5"/>
        <v>5469</v>
      </c>
      <c r="I84" s="9">
        <f t="shared" si="7"/>
        <v>5.4555373704309879E-3</v>
      </c>
      <c r="J84" s="41">
        <f t="shared" si="9"/>
        <v>8.3858736495856512E-5</v>
      </c>
      <c r="K84" s="62">
        <f t="shared" si="8"/>
        <v>0.3</v>
      </c>
      <c r="L84" s="62">
        <v>0.5</v>
      </c>
      <c r="M84" s="62">
        <v>0.1</v>
      </c>
    </row>
    <row r="85" spans="1:13" x14ac:dyDescent="0.25">
      <c r="A85" s="89"/>
      <c r="B85" s="91">
        <f>IF(ISBLANK(D86),"",ABS(SUM(D$20:D85)/SUM(E$20:E85)-SUM(D86:D$117)/(SUM(E86:E$117))))</f>
        <v>5.1136363636363636E-3</v>
      </c>
      <c r="C85" s="42">
        <v>66</v>
      </c>
      <c r="D85" s="8">
        <v>0</v>
      </c>
      <c r="E85" s="8">
        <v>80</v>
      </c>
      <c r="F85" s="9">
        <f t="shared" ref="F85:F119" si="10">D85/E85</f>
        <v>0</v>
      </c>
      <c r="G85" s="42">
        <f t="shared" ref="G85:G118" si="11">$G84+D85</f>
        <v>30</v>
      </c>
      <c r="H85" s="42">
        <f t="shared" ref="H85:H118" si="12">$H84+E85-D85</f>
        <v>5549</v>
      </c>
      <c r="I85" s="9">
        <f t="shared" ref="I85:I118" si="13">G85/(G85+H85)</f>
        <v>5.3773077612475351E-3</v>
      </c>
      <c r="J85" s="41">
        <f t="shared" ref="J85:J118" si="14">IF(ISBLANK(E85),"",(1-_xlfn.BETA.DIST($E$18,G85,H85,TRUE)))</f>
        <v>5.6330617087319013E-5</v>
      </c>
      <c r="K85" s="62">
        <f t="shared" si="8"/>
        <v>0.3</v>
      </c>
      <c r="L85" s="62">
        <v>0.5</v>
      </c>
      <c r="M85" s="62">
        <v>0.1</v>
      </c>
    </row>
    <row r="86" spans="1:13" x14ac:dyDescent="0.25">
      <c r="A86" s="89"/>
      <c r="B86" s="91">
        <f>IF(ISBLANK(D87),"",ABS(SUM(D$20:D86)/SUM(E$20:E86)-SUM(D87:D$117)/(SUM(E87:E$117))))</f>
        <v>5.0373134328358209E-3</v>
      </c>
      <c r="C86" s="42">
        <v>67</v>
      </c>
      <c r="D86" s="8">
        <v>0</v>
      </c>
      <c r="E86" s="8">
        <v>80</v>
      </c>
      <c r="F86" s="9">
        <f t="shared" si="10"/>
        <v>0</v>
      </c>
      <c r="G86" s="42">
        <f t="shared" si="11"/>
        <v>30</v>
      </c>
      <c r="H86" s="42">
        <f t="shared" si="12"/>
        <v>5629</v>
      </c>
      <c r="I86" s="9">
        <f t="shared" si="13"/>
        <v>5.301289980561937E-3</v>
      </c>
      <c r="J86" s="41">
        <f t="shared" si="14"/>
        <v>3.7633057413222204E-5</v>
      </c>
      <c r="K86" s="62">
        <f t="shared" si="8"/>
        <v>0.3</v>
      </c>
      <c r="L86" s="62">
        <v>0.5</v>
      </c>
      <c r="M86" s="62">
        <v>0.1</v>
      </c>
    </row>
    <row r="87" spans="1:13" x14ac:dyDescent="0.25">
      <c r="A87" s="89"/>
      <c r="B87" s="91">
        <f>IF(ISBLANK(D88),"",ABS(SUM(D$20:D87)/SUM(E$20:E87)-SUM(D88:D$117)/(SUM(E88:E$117))))</f>
        <v>4.9632352941176468E-3</v>
      </c>
      <c r="C87" s="42">
        <v>68</v>
      </c>
      <c r="D87" s="8">
        <v>0</v>
      </c>
      <c r="E87" s="8">
        <v>80</v>
      </c>
      <c r="F87" s="9">
        <f t="shared" si="10"/>
        <v>0</v>
      </c>
      <c r="G87" s="42">
        <f t="shared" si="11"/>
        <v>30</v>
      </c>
      <c r="H87" s="42">
        <f t="shared" si="12"/>
        <v>5709</v>
      </c>
      <c r="I87" s="9">
        <f t="shared" si="13"/>
        <v>5.2273915316257188E-3</v>
      </c>
      <c r="J87" s="41">
        <f t="shared" si="14"/>
        <v>2.5008252435343437E-5</v>
      </c>
      <c r="K87" s="62">
        <f t="shared" si="8"/>
        <v>0.3</v>
      </c>
      <c r="L87" s="62">
        <v>0.5</v>
      </c>
      <c r="M87" s="62">
        <v>0.1</v>
      </c>
    </row>
    <row r="88" spans="1:13" x14ac:dyDescent="0.25">
      <c r="A88" s="89"/>
      <c r="B88" s="91">
        <f>IF(ISBLANK(D89),"",ABS(SUM(D$20:D88)/SUM(E$20:E88)-SUM(D89:D$117)/(SUM(E89:E$117))))</f>
        <v>4.8913043478260873E-3</v>
      </c>
      <c r="C88" s="42">
        <v>69</v>
      </c>
      <c r="D88" s="8">
        <v>0</v>
      </c>
      <c r="E88" s="8">
        <v>80</v>
      </c>
      <c r="F88" s="9">
        <f t="shared" si="10"/>
        <v>0</v>
      </c>
      <c r="G88" s="42">
        <f t="shared" si="11"/>
        <v>30</v>
      </c>
      <c r="H88" s="42">
        <f t="shared" si="12"/>
        <v>5789</v>
      </c>
      <c r="I88" s="9">
        <f t="shared" si="13"/>
        <v>5.155525004296271E-3</v>
      </c>
      <c r="J88" s="41">
        <f t="shared" si="14"/>
        <v>1.6532708655425665E-5</v>
      </c>
      <c r="K88" s="62">
        <f t="shared" si="8"/>
        <v>0.3</v>
      </c>
      <c r="L88" s="62">
        <v>0.5</v>
      </c>
      <c r="M88" s="62">
        <v>0.1</v>
      </c>
    </row>
    <row r="89" spans="1:13" x14ac:dyDescent="0.25">
      <c r="A89" s="89"/>
      <c r="B89" s="91">
        <f>IF(ISBLANK(D90),"",ABS(SUM(D$20:D89)/SUM(E$20:E89)-SUM(D90:D$117)/(SUM(E90:E$117))))</f>
        <v>4.8214285714285711E-3</v>
      </c>
      <c r="C89" s="42">
        <v>70</v>
      </c>
      <c r="D89" s="8">
        <v>0</v>
      </c>
      <c r="E89" s="8">
        <v>80</v>
      </c>
      <c r="F89" s="9">
        <f t="shared" si="10"/>
        <v>0</v>
      </c>
      <c r="G89" s="42">
        <f t="shared" si="11"/>
        <v>30</v>
      </c>
      <c r="H89" s="42">
        <f t="shared" si="12"/>
        <v>5869</v>
      </c>
      <c r="I89" s="9">
        <f t="shared" si="13"/>
        <v>5.0856077301237495E-3</v>
      </c>
      <c r="J89" s="41">
        <f t="shared" si="14"/>
        <v>1.0874454900888786E-5</v>
      </c>
      <c r="K89" s="62">
        <f t="shared" si="8"/>
        <v>0.3</v>
      </c>
      <c r="L89" s="62">
        <v>0.5</v>
      </c>
      <c r="M89" s="62">
        <v>0.1</v>
      </c>
    </row>
    <row r="90" spans="1:13" x14ac:dyDescent="0.25">
      <c r="A90" s="89"/>
      <c r="B90" s="91">
        <f>IF(ISBLANK(D91),"",ABS(SUM(D$20:D90)/SUM(E$20:E90)-SUM(D91:D$117)/(SUM(E91:E$117))))</f>
        <v>4.7535211267605631E-3</v>
      </c>
      <c r="C90" s="42">
        <v>71</v>
      </c>
      <c r="D90" s="8">
        <v>0</v>
      </c>
      <c r="E90" s="8">
        <v>80</v>
      </c>
      <c r="F90" s="9">
        <f t="shared" si="10"/>
        <v>0</v>
      </c>
      <c r="G90" s="42">
        <f t="shared" si="11"/>
        <v>30</v>
      </c>
      <c r="H90" s="42">
        <f t="shared" si="12"/>
        <v>5949</v>
      </c>
      <c r="I90" s="9">
        <f t="shared" si="13"/>
        <v>5.0175614651279477E-3</v>
      </c>
      <c r="J90" s="41">
        <f t="shared" si="14"/>
        <v>7.1175064912942787E-6</v>
      </c>
      <c r="K90" s="62">
        <f t="shared" si="8"/>
        <v>0.3</v>
      </c>
      <c r="L90" s="62">
        <v>0.5</v>
      </c>
      <c r="M90" s="62">
        <v>0.1</v>
      </c>
    </row>
    <row r="91" spans="1:13" x14ac:dyDescent="0.25">
      <c r="A91" s="89"/>
      <c r="B91" s="91">
        <f>IF(ISBLANK(D92),"",ABS(SUM(D$20:D91)/SUM(E$20:E91)-SUM(D92:D$117)/(SUM(E92:E$117))))</f>
        <v>4.6874999999999998E-3</v>
      </c>
      <c r="C91" s="42">
        <v>72</v>
      </c>
      <c r="D91" s="8">
        <v>0</v>
      </c>
      <c r="E91" s="8">
        <v>80</v>
      </c>
      <c r="F91" s="9">
        <f t="shared" si="10"/>
        <v>0</v>
      </c>
      <c r="G91" s="42">
        <f t="shared" si="11"/>
        <v>30</v>
      </c>
      <c r="H91" s="42">
        <f t="shared" si="12"/>
        <v>6029</v>
      </c>
      <c r="I91" s="9">
        <f t="shared" si="13"/>
        <v>4.9513120977058922E-3</v>
      </c>
      <c r="J91" s="41">
        <f t="shared" si="14"/>
        <v>4.6361488883484014E-6</v>
      </c>
      <c r="K91" s="62">
        <f t="shared" si="8"/>
        <v>0.3</v>
      </c>
      <c r="L91" s="62">
        <v>0.5</v>
      </c>
      <c r="M91" s="62">
        <v>0.1</v>
      </c>
    </row>
    <row r="92" spans="1:13" x14ac:dyDescent="0.25">
      <c r="A92" s="89"/>
      <c r="B92" s="91">
        <f>IF(ISBLANK(D93),"",ABS(SUM(D$20:D92)/SUM(E$20:E92)-SUM(D93:D$117)/(SUM(E93:E$117))))</f>
        <v>4.6232876712328768E-3</v>
      </c>
      <c r="C92" s="42">
        <v>73</v>
      </c>
      <c r="D92" s="8">
        <v>0</v>
      </c>
      <c r="E92" s="8">
        <v>80</v>
      </c>
      <c r="F92" s="9">
        <f t="shared" si="10"/>
        <v>0</v>
      </c>
      <c r="G92" s="42">
        <f t="shared" si="11"/>
        <v>30</v>
      </c>
      <c r="H92" s="42">
        <f t="shared" si="12"/>
        <v>6109</v>
      </c>
      <c r="I92" s="9">
        <f t="shared" si="13"/>
        <v>4.8867893793777487E-3</v>
      </c>
      <c r="J92" s="41">
        <f t="shared" si="14"/>
        <v>3.0057058260091196E-6</v>
      </c>
      <c r="K92" s="62">
        <f t="shared" si="8"/>
        <v>0.3</v>
      </c>
      <c r="L92" s="62">
        <v>0.5</v>
      </c>
      <c r="M92" s="62">
        <v>0.1</v>
      </c>
    </row>
    <row r="93" spans="1:13" x14ac:dyDescent="0.25">
      <c r="A93" s="89"/>
      <c r="B93" s="91">
        <f>IF(ISBLANK(D94),"",ABS(SUM(D$20:D93)/SUM(E$20:E93)-SUM(D94:D$117)/(SUM(E94:E$117))))</f>
        <v>4.5608108108108111E-3</v>
      </c>
      <c r="C93" s="42">
        <v>74</v>
      </c>
      <c r="D93" s="8">
        <v>0</v>
      </c>
      <c r="E93" s="8">
        <v>80</v>
      </c>
      <c r="F93" s="9">
        <f t="shared" si="10"/>
        <v>0</v>
      </c>
      <c r="G93" s="42">
        <f t="shared" si="11"/>
        <v>30</v>
      </c>
      <c r="H93" s="42">
        <f t="shared" si="12"/>
        <v>6189</v>
      </c>
      <c r="I93" s="9">
        <f t="shared" si="13"/>
        <v>4.8239266763145201E-3</v>
      </c>
      <c r="J93" s="41">
        <f t="shared" si="14"/>
        <v>1.9397418546951428E-6</v>
      </c>
      <c r="K93" s="62">
        <f t="shared" si="8"/>
        <v>0.3</v>
      </c>
      <c r="L93" s="62">
        <v>0.5</v>
      </c>
      <c r="M93" s="62">
        <v>0.1</v>
      </c>
    </row>
    <row r="94" spans="1:13" x14ac:dyDescent="0.25">
      <c r="A94" s="89"/>
      <c r="B94" s="91">
        <f>IF(ISBLANK(D95),"",ABS(SUM(D$20:D94)/SUM(E$20:E94)-SUM(D95:D$117)/(SUM(E95:E$117))))</f>
        <v>4.4999999999999997E-3</v>
      </c>
      <c r="C94" s="42">
        <v>75</v>
      </c>
      <c r="D94" s="8">
        <v>0</v>
      </c>
      <c r="E94" s="8">
        <v>80</v>
      </c>
      <c r="F94" s="9">
        <f t="shared" si="10"/>
        <v>0</v>
      </c>
      <c r="G94" s="42">
        <f t="shared" si="11"/>
        <v>30</v>
      </c>
      <c r="H94" s="42">
        <f t="shared" si="12"/>
        <v>6269</v>
      </c>
      <c r="I94" s="9">
        <f t="shared" si="13"/>
        <v>4.762660739799968E-3</v>
      </c>
      <c r="J94" s="41">
        <f t="shared" si="14"/>
        <v>1.2462262777290789E-6</v>
      </c>
      <c r="K94" s="62">
        <f t="shared" si="8"/>
        <v>0.3</v>
      </c>
      <c r="L94" s="62">
        <v>0.5</v>
      </c>
      <c r="M94" s="62">
        <v>0.1</v>
      </c>
    </row>
    <row r="95" spans="1:13" x14ac:dyDescent="0.25">
      <c r="A95" s="89"/>
      <c r="B95" s="91">
        <f>IF(ISBLANK(D96),"",ABS(SUM(D$20:D95)/SUM(E$20:E95)-SUM(D96:D$117)/(SUM(E96:E$117))))</f>
        <v>4.4407894736842105E-3</v>
      </c>
      <c r="C95" s="42">
        <v>76</v>
      </c>
      <c r="D95" s="8">
        <v>0</v>
      </c>
      <c r="E95" s="8">
        <v>80</v>
      </c>
      <c r="F95" s="9">
        <f t="shared" si="10"/>
        <v>0</v>
      </c>
      <c r="G95" s="42">
        <f t="shared" si="11"/>
        <v>30</v>
      </c>
      <c r="H95" s="42">
        <f t="shared" si="12"/>
        <v>6349</v>
      </c>
      <c r="I95" s="9">
        <f t="shared" si="13"/>
        <v>4.7029314939645711E-3</v>
      </c>
      <c r="J95" s="41">
        <f t="shared" si="14"/>
        <v>7.9717000234236224E-7</v>
      </c>
      <c r="K95" s="62">
        <f t="shared" si="8"/>
        <v>0.3</v>
      </c>
      <c r="L95" s="62">
        <v>0.5</v>
      </c>
      <c r="M95" s="62">
        <v>0.1</v>
      </c>
    </row>
    <row r="96" spans="1:13" x14ac:dyDescent="0.25">
      <c r="A96" s="89"/>
      <c r="B96" s="91">
        <f>IF(ISBLANK(D97),"",ABS(SUM(D$20:D96)/SUM(E$20:E96)-SUM(D97:D$117)/(SUM(E97:E$117))))</f>
        <v>4.3831168831168828E-3</v>
      </c>
      <c r="C96" s="42">
        <v>77</v>
      </c>
      <c r="D96" s="8">
        <v>0</v>
      </c>
      <c r="E96" s="8">
        <v>80</v>
      </c>
      <c r="F96" s="9">
        <f t="shared" si="10"/>
        <v>0</v>
      </c>
      <c r="G96" s="42">
        <f t="shared" si="11"/>
        <v>30</v>
      </c>
      <c r="H96" s="42">
        <f t="shared" si="12"/>
        <v>6429</v>
      </c>
      <c r="I96" s="9">
        <f t="shared" si="13"/>
        <v>4.6446818392940088E-3</v>
      </c>
      <c r="J96" s="41">
        <f t="shared" si="14"/>
        <v>5.0775023607840808E-7</v>
      </c>
      <c r="K96" s="62">
        <f t="shared" si="8"/>
        <v>0.3</v>
      </c>
      <c r="L96" s="62">
        <v>0.5</v>
      </c>
      <c r="M96" s="62">
        <v>0.1</v>
      </c>
    </row>
    <row r="97" spans="1:13" x14ac:dyDescent="0.25">
      <c r="A97" s="89"/>
      <c r="B97" s="91">
        <f>IF(ISBLANK(D98),"",ABS(SUM(D$20:D97)/SUM(E$20:E97)-SUM(D98:D$117)/(SUM(E98:E$117))))</f>
        <v>4.3269230769230772E-3</v>
      </c>
      <c r="C97" s="42">
        <v>78</v>
      </c>
      <c r="D97" s="8">
        <v>0</v>
      </c>
      <c r="E97" s="8">
        <v>80</v>
      </c>
      <c r="F97" s="9">
        <f t="shared" si="10"/>
        <v>0</v>
      </c>
      <c r="G97" s="42">
        <f t="shared" si="11"/>
        <v>30</v>
      </c>
      <c r="H97" s="42">
        <f t="shared" si="12"/>
        <v>6509</v>
      </c>
      <c r="I97" s="9">
        <f t="shared" si="13"/>
        <v>4.5878574705612478E-3</v>
      </c>
      <c r="J97" s="41">
        <f t="shared" si="14"/>
        <v>3.2206022027025938E-7</v>
      </c>
      <c r="K97" s="62">
        <f t="shared" si="8"/>
        <v>0.3</v>
      </c>
      <c r="L97" s="62">
        <v>0.5</v>
      </c>
      <c r="M97" s="62">
        <v>0.1</v>
      </c>
    </row>
    <row r="98" spans="1:13" x14ac:dyDescent="0.25">
      <c r="A98" s="89"/>
      <c r="B98" s="91">
        <f>IF(ISBLANK(D99),"",ABS(SUM(D$20:D98)/SUM(E$20:E98)-SUM(D99:D$117)/(SUM(E99:E$117))))</f>
        <v>4.2721518987341774E-3</v>
      </c>
      <c r="C98" s="42">
        <v>79</v>
      </c>
      <c r="D98" s="8">
        <v>0</v>
      </c>
      <c r="E98" s="8">
        <v>80</v>
      </c>
      <c r="F98" s="9">
        <f t="shared" si="10"/>
        <v>0</v>
      </c>
      <c r="G98" s="42">
        <f t="shared" si="11"/>
        <v>30</v>
      </c>
      <c r="H98" s="42">
        <f t="shared" si="12"/>
        <v>6589</v>
      </c>
      <c r="I98" s="9">
        <f t="shared" si="13"/>
        <v>4.5324067079619279E-3</v>
      </c>
      <c r="J98" s="41">
        <f t="shared" si="14"/>
        <v>2.0344781859193972E-7</v>
      </c>
      <c r="K98" s="62">
        <f t="shared" si="8"/>
        <v>0.3</v>
      </c>
      <c r="L98" s="62">
        <v>0.5</v>
      </c>
      <c r="M98" s="62">
        <v>0.1</v>
      </c>
    </row>
    <row r="99" spans="1:13" x14ac:dyDescent="0.25">
      <c r="A99" s="89"/>
      <c r="B99" s="91">
        <f>IF(ISBLANK(D100),"",ABS(SUM(D$20:D99)/SUM(E$20:E99)-SUM(D100:D$117)/(SUM(E100:E$117))))</f>
        <v>4.2187500000000003E-3</v>
      </c>
      <c r="C99" s="42">
        <v>80</v>
      </c>
      <c r="D99" s="8">
        <v>0</v>
      </c>
      <c r="E99" s="8">
        <v>80</v>
      </c>
      <c r="F99" s="9">
        <f t="shared" si="10"/>
        <v>0</v>
      </c>
      <c r="G99" s="42">
        <f t="shared" si="11"/>
        <v>30</v>
      </c>
      <c r="H99" s="42">
        <f t="shared" si="12"/>
        <v>6669</v>
      </c>
      <c r="I99" s="9">
        <f t="shared" si="13"/>
        <v>4.4782803403493054E-3</v>
      </c>
      <c r="J99" s="41">
        <f t="shared" si="14"/>
        <v>1.28008230015908E-7</v>
      </c>
      <c r="K99" s="62">
        <f t="shared" si="8"/>
        <v>0.3</v>
      </c>
      <c r="L99" s="62">
        <v>0.5</v>
      </c>
      <c r="M99" s="62">
        <v>0.1</v>
      </c>
    </row>
    <row r="100" spans="1:13" x14ac:dyDescent="0.25">
      <c r="A100" s="89"/>
      <c r="B100" s="91">
        <f>IF(ISBLANK(D101),"",ABS(SUM(D$20:D100)/SUM(E$20:E100)-SUM(D101:D$117)/(SUM(E101:E$117))))</f>
        <v>4.1666666666666666E-3</v>
      </c>
      <c r="C100" s="42">
        <v>81</v>
      </c>
      <c r="D100" s="8">
        <v>0</v>
      </c>
      <c r="E100" s="8">
        <v>80</v>
      </c>
      <c r="F100" s="9">
        <f t="shared" si="10"/>
        <v>0</v>
      </c>
      <c r="G100" s="42">
        <f t="shared" si="11"/>
        <v>30</v>
      </c>
      <c r="H100" s="42">
        <f t="shared" si="12"/>
        <v>6749</v>
      </c>
      <c r="I100" s="9">
        <f t="shared" si="13"/>
        <v>4.4254314795692581E-3</v>
      </c>
      <c r="J100" s="41">
        <f t="shared" si="14"/>
        <v>8.0228795606984704E-8</v>
      </c>
      <c r="K100" s="62">
        <f t="shared" si="8"/>
        <v>0.3</v>
      </c>
      <c r="L100" s="62">
        <v>0.5</v>
      </c>
      <c r="M100" s="62">
        <v>0.1</v>
      </c>
    </row>
    <row r="101" spans="1:13" x14ac:dyDescent="0.25">
      <c r="A101" s="89"/>
      <c r="B101" s="91">
        <f>IF(ISBLANK(D102),"",ABS(SUM(D$20:D101)/SUM(E$20:E101)-SUM(D102:D$117)/(SUM(E102:E$117))))</f>
        <v>4.1158536585365856E-3</v>
      </c>
      <c r="C101" s="42">
        <v>82</v>
      </c>
      <c r="D101" s="8">
        <v>0</v>
      </c>
      <c r="E101" s="8">
        <v>80</v>
      </c>
      <c r="F101" s="9">
        <f t="shared" si="10"/>
        <v>0</v>
      </c>
      <c r="G101" s="42">
        <f t="shared" si="11"/>
        <v>30</v>
      </c>
      <c r="H101" s="42">
        <f t="shared" si="12"/>
        <v>6829</v>
      </c>
      <c r="I101" s="9">
        <f t="shared" si="13"/>
        <v>4.3738154249890653E-3</v>
      </c>
      <c r="J101" s="41">
        <f t="shared" si="14"/>
        <v>5.0091907621840903E-8</v>
      </c>
      <c r="K101" s="62">
        <f t="shared" ref="K101:K119" si="15">K100</f>
        <v>0.3</v>
      </c>
      <c r="L101" s="62">
        <v>0.5</v>
      </c>
      <c r="M101" s="62">
        <v>0.1</v>
      </c>
    </row>
    <row r="102" spans="1:13" x14ac:dyDescent="0.25">
      <c r="A102" s="89"/>
      <c r="B102" s="91">
        <f>IF(ISBLANK(D103),"",ABS(SUM(D$20:D102)/SUM(E$20:E102)-SUM(D103:D$117)/(SUM(E103:E$117))))</f>
        <v>4.0662650602409636E-3</v>
      </c>
      <c r="C102" s="42">
        <v>83</v>
      </c>
      <c r="D102" s="8">
        <v>0</v>
      </c>
      <c r="E102" s="8">
        <v>80</v>
      </c>
      <c r="F102" s="9">
        <f t="shared" si="10"/>
        <v>0</v>
      </c>
      <c r="G102" s="42">
        <f t="shared" si="11"/>
        <v>30</v>
      </c>
      <c r="H102" s="42">
        <f t="shared" si="12"/>
        <v>6909</v>
      </c>
      <c r="I102" s="9">
        <f t="shared" si="13"/>
        <v>4.3233895373973198E-3</v>
      </c>
      <c r="J102" s="41">
        <f t="shared" si="14"/>
        <v>3.1159178570661084E-8</v>
      </c>
      <c r="K102" s="62">
        <f t="shared" si="15"/>
        <v>0.3</v>
      </c>
      <c r="L102" s="62">
        <v>0.5</v>
      </c>
      <c r="M102" s="62">
        <v>0.1</v>
      </c>
    </row>
    <row r="103" spans="1:13" x14ac:dyDescent="0.25">
      <c r="A103" s="89"/>
      <c r="B103" s="91">
        <f>IF(ISBLANK(D104),"",ABS(SUM(D$20:D103)/SUM(E$20:E103)-SUM(D104:D$117)/(SUM(E104:E$117))))</f>
        <v>4.0178571428571425E-3</v>
      </c>
      <c r="C103" s="42">
        <v>84</v>
      </c>
      <c r="D103" s="8">
        <v>0</v>
      </c>
      <c r="E103" s="8">
        <v>80</v>
      </c>
      <c r="F103" s="9">
        <f t="shared" si="10"/>
        <v>0</v>
      </c>
      <c r="G103" s="42">
        <f t="shared" si="11"/>
        <v>30</v>
      </c>
      <c r="H103" s="42">
        <f t="shared" si="12"/>
        <v>6989</v>
      </c>
      <c r="I103" s="9">
        <f t="shared" si="13"/>
        <v>4.2741131215272834E-3</v>
      </c>
      <c r="J103" s="41">
        <f t="shared" si="14"/>
        <v>1.9311705790059364E-8</v>
      </c>
      <c r="K103" s="62">
        <f t="shared" si="15"/>
        <v>0.3</v>
      </c>
      <c r="L103" s="62">
        <v>0.5</v>
      </c>
      <c r="M103" s="62">
        <v>0.1</v>
      </c>
    </row>
    <row r="104" spans="1:13" x14ac:dyDescent="0.25">
      <c r="A104" s="89"/>
      <c r="B104" s="91">
        <f>IF(ISBLANK(D105),"",ABS(SUM(D$20:D104)/SUM(E$20:E104)-SUM(D105:D$117)/(SUM(E105:E$117))))</f>
        <v>3.9705882352941172E-3</v>
      </c>
      <c r="C104" s="42">
        <v>85</v>
      </c>
      <c r="D104" s="8">
        <v>0</v>
      </c>
      <c r="E104" s="8">
        <v>80</v>
      </c>
      <c r="F104" s="9">
        <f t="shared" si="10"/>
        <v>0</v>
      </c>
      <c r="G104" s="42">
        <f t="shared" si="11"/>
        <v>30</v>
      </c>
      <c r="H104" s="42">
        <f t="shared" si="12"/>
        <v>7069</v>
      </c>
      <c r="I104" s="9">
        <f t="shared" si="13"/>
        <v>4.225947316523454E-3</v>
      </c>
      <c r="J104" s="41">
        <f t="shared" si="14"/>
        <v>1.1926292842190378E-8</v>
      </c>
      <c r="K104" s="62">
        <f t="shared" si="15"/>
        <v>0.3</v>
      </c>
      <c r="L104" s="62">
        <v>0.5</v>
      </c>
      <c r="M104" s="62">
        <v>0.1</v>
      </c>
    </row>
    <row r="105" spans="1:13" x14ac:dyDescent="0.25">
      <c r="A105" s="89"/>
      <c r="B105" s="91">
        <f>IF(ISBLANK(D106),"",ABS(SUM(D$20:D105)/SUM(E$20:E105)-SUM(D106:D$117)/(SUM(E106:E$117))))</f>
        <v>3.9244186046511632E-3</v>
      </c>
      <c r="C105" s="42">
        <v>86</v>
      </c>
      <c r="D105" s="8">
        <v>0</v>
      </c>
      <c r="E105" s="8">
        <v>80</v>
      </c>
      <c r="F105" s="9">
        <f t="shared" si="10"/>
        <v>0</v>
      </c>
      <c r="G105" s="42">
        <f t="shared" si="11"/>
        <v>30</v>
      </c>
      <c r="H105" s="42">
        <f t="shared" si="12"/>
        <v>7149</v>
      </c>
      <c r="I105" s="9">
        <f t="shared" si="13"/>
        <v>4.1788549937317176E-3</v>
      </c>
      <c r="J105" s="41">
        <f t="shared" si="14"/>
        <v>7.3396175803708275E-9</v>
      </c>
      <c r="K105" s="62">
        <f t="shared" si="15"/>
        <v>0.3</v>
      </c>
      <c r="L105" s="62">
        <v>0.5</v>
      </c>
      <c r="M105" s="62">
        <v>0.1</v>
      </c>
    </row>
    <row r="106" spans="1:13" x14ac:dyDescent="0.25">
      <c r="A106" s="89"/>
      <c r="B106" s="91">
        <f>IF(ISBLANK(D107),"",ABS(SUM(D$20:D106)/SUM(E$20:E106)-SUM(D107:D$117)/(SUM(E107:E$117))))</f>
        <v>3.8793103448275862E-3</v>
      </c>
      <c r="C106" s="42">
        <v>87</v>
      </c>
      <c r="D106" s="8">
        <v>0</v>
      </c>
      <c r="E106" s="8">
        <v>80</v>
      </c>
      <c r="F106" s="9">
        <f t="shared" si="10"/>
        <v>0</v>
      </c>
      <c r="G106" s="42">
        <f t="shared" si="11"/>
        <v>30</v>
      </c>
      <c r="H106" s="42">
        <f t="shared" si="12"/>
        <v>7229</v>
      </c>
      <c r="I106" s="9">
        <f t="shared" si="13"/>
        <v>4.1328006612481056E-3</v>
      </c>
      <c r="J106" s="41">
        <f t="shared" si="14"/>
        <v>4.5014918459429509E-9</v>
      </c>
      <c r="K106" s="62">
        <f t="shared" si="15"/>
        <v>0.3</v>
      </c>
      <c r="L106" s="62">
        <v>0.5</v>
      </c>
      <c r="M106" s="62">
        <v>0.1</v>
      </c>
    </row>
    <row r="107" spans="1:13" x14ac:dyDescent="0.25">
      <c r="A107" s="89"/>
      <c r="B107" s="91">
        <f>IF(ISBLANK(D108),"",ABS(SUM(D$20:D107)/SUM(E$20:E107)-SUM(D108:D$117)/(SUM(E108:E$117))))</f>
        <v>3.8352272727272727E-3</v>
      </c>
      <c r="C107" s="42">
        <v>88</v>
      </c>
      <c r="D107" s="8">
        <v>0</v>
      </c>
      <c r="E107" s="8">
        <v>80</v>
      </c>
      <c r="F107" s="9">
        <f t="shared" si="10"/>
        <v>0</v>
      </c>
      <c r="G107" s="42">
        <f t="shared" si="11"/>
        <v>30</v>
      </c>
      <c r="H107" s="42">
        <f t="shared" si="12"/>
        <v>7309</v>
      </c>
      <c r="I107" s="9">
        <f t="shared" si="13"/>
        <v>4.0877503747104513E-3</v>
      </c>
      <c r="J107" s="41">
        <f t="shared" si="14"/>
        <v>2.7516013911821346E-9</v>
      </c>
      <c r="K107" s="62">
        <f t="shared" si="15"/>
        <v>0.3</v>
      </c>
      <c r="L107" s="62">
        <v>0.5</v>
      </c>
      <c r="M107" s="62">
        <v>0.1</v>
      </c>
    </row>
    <row r="108" spans="1:13" x14ac:dyDescent="0.25">
      <c r="A108" s="89"/>
      <c r="B108" s="91">
        <f>IF(ISBLANK(D109),"",ABS(SUM(D$20:D108)/SUM(E$20:E108)-SUM(D109:D$117)/(SUM(E109:E$117))))</f>
        <v>3.7921348314606741E-3</v>
      </c>
      <c r="C108" s="42">
        <v>89</v>
      </c>
      <c r="D108" s="8">
        <v>0</v>
      </c>
      <c r="E108" s="8">
        <v>80</v>
      </c>
      <c r="F108" s="9">
        <f t="shared" si="10"/>
        <v>0</v>
      </c>
      <c r="G108" s="42">
        <f t="shared" si="11"/>
        <v>30</v>
      </c>
      <c r="H108" s="42">
        <f t="shared" si="12"/>
        <v>7389</v>
      </c>
      <c r="I108" s="9">
        <f t="shared" si="13"/>
        <v>4.0436716538617065E-3</v>
      </c>
      <c r="J108" s="41">
        <f t="shared" si="14"/>
        <v>1.6764500898602819E-9</v>
      </c>
      <c r="K108" s="62">
        <f t="shared" si="15"/>
        <v>0.3</v>
      </c>
      <c r="L108" s="62">
        <v>0.5</v>
      </c>
      <c r="M108" s="62">
        <v>0.1</v>
      </c>
    </row>
    <row r="109" spans="1:13" x14ac:dyDescent="0.25">
      <c r="A109" s="89"/>
      <c r="B109" s="91">
        <f>IF(ISBLANK(D110),"",ABS(SUM(D$20:D109)/SUM(E$20:E109)-SUM(D110:D$117)/(SUM(E110:E$117))))</f>
        <v>3.7499999999999999E-3</v>
      </c>
      <c r="C109" s="42">
        <v>90</v>
      </c>
      <c r="D109" s="8">
        <v>0</v>
      </c>
      <c r="E109" s="8">
        <v>80</v>
      </c>
      <c r="F109" s="9">
        <f t="shared" si="10"/>
        <v>0</v>
      </c>
      <c r="G109" s="42">
        <f t="shared" si="11"/>
        <v>30</v>
      </c>
      <c r="H109" s="42">
        <f t="shared" si="12"/>
        <v>7469</v>
      </c>
      <c r="I109" s="9">
        <f t="shared" si="13"/>
        <v>4.0005334044539275E-3</v>
      </c>
      <c r="J109" s="41">
        <f t="shared" si="14"/>
        <v>1.0181245846396791E-9</v>
      </c>
      <c r="K109" s="62">
        <f t="shared" si="15"/>
        <v>0.3</v>
      </c>
      <c r="L109" s="62">
        <v>0.5</v>
      </c>
      <c r="M109" s="62">
        <v>0.1</v>
      </c>
    </row>
    <row r="110" spans="1:13" x14ac:dyDescent="0.25">
      <c r="A110" s="89"/>
      <c r="B110" s="91">
        <f>IF(ISBLANK(D111),"",ABS(SUM(D$20:D110)/SUM(E$20:E110)-SUM(D111:D$117)/(SUM(E111:E$117))))</f>
        <v>3.7087912087912086E-3</v>
      </c>
      <c r="C110" s="42">
        <v>91</v>
      </c>
      <c r="D110" s="8">
        <v>0</v>
      </c>
      <c r="E110" s="8">
        <v>80</v>
      </c>
      <c r="F110" s="9">
        <f t="shared" si="10"/>
        <v>0</v>
      </c>
      <c r="G110" s="42">
        <f t="shared" si="11"/>
        <v>30</v>
      </c>
      <c r="H110" s="42">
        <f t="shared" si="12"/>
        <v>7549</v>
      </c>
      <c r="I110" s="9">
        <f t="shared" si="13"/>
        <v>3.9583058450982983E-3</v>
      </c>
      <c r="J110" s="41">
        <f t="shared" si="14"/>
        <v>6.1637450698981411E-10</v>
      </c>
      <c r="K110" s="62">
        <f t="shared" si="15"/>
        <v>0.3</v>
      </c>
      <c r="L110" s="62">
        <v>0.5</v>
      </c>
      <c r="M110" s="62">
        <v>0.1</v>
      </c>
    </row>
    <row r="111" spans="1:13" x14ac:dyDescent="0.25">
      <c r="A111" s="89"/>
      <c r="B111" s="91">
        <f>IF(ISBLANK(D112),"",ABS(SUM(D$20:D111)/SUM(E$20:E111)-SUM(D112:D$117)/(SUM(E112:E$117))))</f>
        <v>3.6684782608695653E-3</v>
      </c>
      <c r="C111" s="42">
        <v>92</v>
      </c>
      <c r="D111" s="8">
        <v>0</v>
      </c>
      <c r="E111" s="8">
        <v>80</v>
      </c>
      <c r="F111" s="9">
        <f t="shared" si="10"/>
        <v>0</v>
      </c>
      <c r="G111" s="42">
        <f t="shared" si="11"/>
        <v>30</v>
      </c>
      <c r="H111" s="42">
        <f t="shared" si="12"/>
        <v>7629</v>
      </c>
      <c r="I111" s="9">
        <f t="shared" si="13"/>
        <v>3.9169604386995694E-3</v>
      </c>
      <c r="J111" s="41">
        <f t="shared" si="14"/>
        <v>3.7200553748562015E-10</v>
      </c>
      <c r="K111" s="62">
        <f t="shared" si="15"/>
        <v>0.3</v>
      </c>
      <c r="L111" s="62">
        <v>0.5</v>
      </c>
      <c r="M111" s="62">
        <v>0.1</v>
      </c>
    </row>
    <row r="112" spans="1:13" x14ac:dyDescent="0.25">
      <c r="A112" s="89"/>
      <c r="B112" s="91">
        <f>IF(ISBLANK(D113),"",ABS(SUM(D$20:D112)/SUM(E$20:E112)-SUM(D113:D$117)/(SUM(E113:E$117))))</f>
        <v>3.6290322580645163E-3</v>
      </c>
      <c r="C112" s="42">
        <v>93</v>
      </c>
      <c r="D112" s="8">
        <v>0</v>
      </c>
      <c r="E112" s="8">
        <v>80</v>
      </c>
      <c r="F112" s="9">
        <f t="shared" si="10"/>
        <v>0</v>
      </c>
      <c r="G112" s="42">
        <f t="shared" si="11"/>
        <v>30</v>
      </c>
      <c r="H112" s="42">
        <f t="shared" si="12"/>
        <v>7709</v>
      </c>
      <c r="I112" s="9">
        <f t="shared" si="13"/>
        <v>3.8764698281431708E-3</v>
      </c>
      <c r="J112" s="41">
        <f t="shared" si="14"/>
        <v>2.2384205600189944E-10</v>
      </c>
      <c r="K112" s="62">
        <f t="shared" si="15"/>
        <v>0.3</v>
      </c>
      <c r="L112" s="62">
        <v>0.5</v>
      </c>
      <c r="M112" s="62">
        <v>0.1</v>
      </c>
    </row>
    <row r="113" spans="1:13" x14ac:dyDescent="0.25">
      <c r="A113" s="89"/>
      <c r="B113" s="91">
        <f>IF(ISBLANK(D114),"",ABS(SUM(D$20:D113)/SUM(E$20:E113)-SUM(D114:D$117)/(SUM(E114:E$117))))</f>
        <v>3.5904255319148936E-3</v>
      </c>
      <c r="C113" s="42">
        <v>94</v>
      </c>
      <c r="D113" s="8">
        <v>0</v>
      </c>
      <c r="E113" s="8">
        <v>80</v>
      </c>
      <c r="F113" s="9">
        <f t="shared" si="10"/>
        <v>0</v>
      </c>
      <c r="G113" s="42">
        <f t="shared" si="11"/>
        <v>30</v>
      </c>
      <c r="H113" s="42">
        <f t="shared" si="12"/>
        <v>7789</v>
      </c>
      <c r="I113" s="9">
        <f t="shared" si="13"/>
        <v>3.8368077759304261E-3</v>
      </c>
      <c r="J113" s="41">
        <f t="shared" si="14"/>
        <v>1.3429102274642446E-10</v>
      </c>
      <c r="K113" s="62">
        <f t="shared" si="15"/>
        <v>0.3</v>
      </c>
      <c r="L113" s="62">
        <v>0.5</v>
      </c>
      <c r="M113" s="62">
        <v>0.1</v>
      </c>
    </row>
    <row r="114" spans="1:13" x14ac:dyDescent="0.25">
      <c r="A114" s="89"/>
      <c r="B114" s="91">
        <f>IF(ISBLANK(D115),"",ABS(SUM(D$20:D114)/SUM(E$20:E114)-SUM(D115:D$117)/(SUM(E115:E$117))))</f>
        <v>3.5526315789473684E-3</v>
      </c>
      <c r="C114" s="42">
        <v>95</v>
      </c>
      <c r="D114" s="8">
        <v>0</v>
      </c>
      <c r="E114" s="8">
        <v>80</v>
      </c>
      <c r="F114" s="9">
        <f t="shared" si="10"/>
        <v>0</v>
      </c>
      <c r="G114" s="42">
        <f t="shared" si="11"/>
        <v>30</v>
      </c>
      <c r="H114" s="42">
        <f t="shared" si="12"/>
        <v>7869</v>
      </c>
      <c r="I114" s="9">
        <f t="shared" si="13"/>
        <v>3.7979491074819596E-3</v>
      </c>
      <c r="J114" s="41">
        <f t="shared" si="14"/>
        <v>8.0332518415104914E-11</v>
      </c>
      <c r="K114" s="62">
        <f t="shared" si="15"/>
        <v>0.3</v>
      </c>
      <c r="L114" s="62">
        <v>0.5</v>
      </c>
      <c r="M114" s="62">
        <v>0.1</v>
      </c>
    </row>
    <row r="115" spans="1:13" x14ac:dyDescent="0.25">
      <c r="A115" s="89"/>
      <c r="B115" s="91">
        <f>IF(ISBLANK(D116),"",ABS(SUM(D$20:D115)/SUM(E$20:E115)-SUM(D116:D$117)/(SUM(E116:E$117))))</f>
        <v>3.5156250000000001E-3</v>
      </c>
      <c r="C115" s="42">
        <v>96</v>
      </c>
      <c r="D115" s="8">
        <v>0</v>
      </c>
      <c r="E115" s="8">
        <v>80</v>
      </c>
      <c r="F115" s="9">
        <f t="shared" si="10"/>
        <v>0</v>
      </c>
      <c r="G115" s="42">
        <f t="shared" si="11"/>
        <v>30</v>
      </c>
      <c r="H115" s="42">
        <f t="shared" si="12"/>
        <v>7949</v>
      </c>
      <c r="I115" s="9">
        <f t="shared" si="13"/>
        <v>3.759869657851861E-3</v>
      </c>
      <c r="J115" s="41">
        <f t="shared" si="14"/>
        <v>4.7918002898938994E-11</v>
      </c>
      <c r="K115" s="62">
        <f t="shared" si="15"/>
        <v>0.3</v>
      </c>
      <c r="L115" s="62">
        <v>0.5</v>
      </c>
      <c r="M115" s="62">
        <v>0.1</v>
      </c>
    </row>
    <row r="116" spans="1:13" x14ac:dyDescent="0.25">
      <c r="A116" s="89"/>
      <c r="B116" s="91">
        <f>IF(ISBLANK(D117),"",ABS(SUM(D$20:D116)/SUM(E$20:E116)-SUM(D117:D$117)/(SUM(E117:E$117))))</f>
        <v>3.4793814432989693E-3</v>
      </c>
      <c r="C116" s="42">
        <v>97</v>
      </c>
      <c r="D116" s="8">
        <v>0</v>
      </c>
      <c r="E116" s="8">
        <v>80</v>
      </c>
      <c r="F116" s="9">
        <f t="shared" si="10"/>
        <v>0</v>
      </c>
      <c r="G116" s="42">
        <f t="shared" si="11"/>
        <v>30</v>
      </c>
      <c r="H116" s="42">
        <f t="shared" si="12"/>
        <v>8029</v>
      </c>
      <c r="I116" s="9">
        <f t="shared" si="13"/>
        <v>3.722546221615585E-3</v>
      </c>
      <c r="J116" s="41">
        <f t="shared" si="14"/>
        <v>2.8503088778109031E-11</v>
      </c>
      <c r="K116" s="62">
        <f t="shared" si="15"/>
        <v>0.3</v>
      </c>
      <c r="L116" s="62">
        <v>0.5</v>
      </c>
      <c r="M116" s="62">
        <v>0.1</v>
      </c>
    </row>
    <row r="117" spans="1:13" x14ac:dyDescent="0.25">
      <c r="A117" s="89"/>
      <c r="B117" s="91">
        <f>IF(ISBLANK(D118),"",ABS(SUM(D$20:D117)/SUM(E$20:E117)-SUM(D$117:D118)/(SUM(E$117:E118))))</f>
        <v>3.4438775510204083E-3</v>
      </c>
      <c r="C117" s="42">
        <v>98</v>
      </c>
      <c r="D117" s="8">
        <v>0</v>
      </c>
      <c r="E117" s="8">
        <v>80</v>
      </c>
      <c r="F117" s="9">
        <f t="shared" si="10"/>
        <v>0</v>
      </c>
      <c r="G117" s="42">
        <f t="shared" si="11"/>
        <v>30</v>
      </c>
      <c r="H117" s="42">
        <f t="shared" si="12"/>
        <v>8109</v>
      </c>
      <c r="I117" s="9">
        <f t="shared" si="13"/>
        <v>3.6859565057132328E-3</v>
      </c>
      <c r="J117" s="41">
        <f t="shared" si="14"/>
        <v>1.6908141553528822E-11</v>
      </c>
      <c r="K117" s="62">
        <f t="shared" si="15"/>
        <v>0.3</v>
      </c>
      <c r="L117" s="62">
        <v>0.5</v>
      </c>
      <c r="M117" s="62">
        <v>0.1</v>
      </c>
    </row>
    <row r="118" spans="1:13" x14ac:dyDescent="0.25">
      <c r="A118" s="89"/>
      <c r="B118" s="91">
        <f>IF(ISBLANK(D119),"",ABS(SUM(D$20:D118)/SUM(E$20:E118)-SUM(D$117:D119)/(SUM(E$117:E119))))</f>
        <v>3.4090909090909089E-3</v>
      </c>
      <c r="C118" s="42">
        <v>99</v>
      </c>
      <c r="D118" s="8">
        <v>0</v>
      </c>
      <c r="E118" s="8">
        <v>80</v>
      </c>
      <c r="F118" s="9">
        <f t="shared" si="10"/>
        <v>0</v>
      </c>
      <c r="G118" s="42">
        <f t="shared" si="11"/>
        <v>30</v>
      </c>
      <c r="H118" s="42">
        <f t="shared" si="12"/>
        <v>8189</v>
      </c>
      <c r="I118" s="9">
        <f t="shared" si="13"/>
        <v>3.6500790850468425E-3</v>
      </c>
      <c r="J118" s="41">
        <f t="shared" si="14"/>
        <v>1.000310945187266E-11</v>
      </c>
      <c r="K118" s="62">
        <f t="shared" si="15"/>
        <v>0.3</v>
      </c>
      <c r="L118" s="62">
        <v>0.5</v>
      </c>
      <c r="M118" s="62">
        <v>0.1</v>
      </c>
    </row>
    <row r="119" spans="1:13" x14ac:dyDescent="0.25">
      <c r="A119" s="89"/>
      <c r="B119" s="92" t="str">
        <f>IF(ISBLANK(D120),"",ABS(SUM(D$20:D119)/SUM(E$20:E119)-SUM(D$117:D120)/(SUM(E$117:E120))))</f>
        <v/>
      </c>
      <c r="C119" s="42">
        <v>100</v>
      </c>
      <c r="D119" s="8">
        <v>0</v>
      </c>
      <c r="E119" s="8">
        <v>80</v>
      </c>
      <c r="F119" s="9">
        <f t="shared" si="10"/>
        <v>0</v>
      </c>
      <c r="G119" s="42">
        <f t="shared" ref="G119" si="16">$G118+D119</f>
        <v>30</v>
      </c>
      <c r="H119" s="42">
        <f t="shared" ref="H119" si="17">$H118+E119-D119</f>
        <v>8269</v>
      </c>
      <c r="I119" s="9">
        <f t="shared" ref="I119" si="18">G119/(G119+H119)</f>
        <v>3.6148933606458609E-3</v>
      </c>
      <c r="J119" s="41">
        <f t="shared" ref="J119" si="19">IF(ISBLANK(E119),"",(1-_xlfn.BETA.DIST($E$18,G119,H119,TRUE)))</f>
        <v>5.9022786658147197E-12</v>
      </c>
      <c r="K119" s="62">
        <f t="shared" si="15"/>
        <v>0.3</v>
      </c>
      <c r="L119" s="62">
        <v>0.5</v>
      </c>
      <c r="M119" s="62">
        <v>0.1</v>
      </c>
    </row>
    <row r="120" spans="1:13" x14ac:dyDescent="0.25">
      <c r="D120" s="8"/>
    </row>
    <row r="121" spans="1:13" x14ac:dyDescent="0.25">
      <c r="D121" s="8"/>
    </row>
  </sheetData>
  <mergeCells count="4">
    <mergeCell ref="K2:M2"/>
    <mergeCell ref="E3:G3"/>
    <mergeCell ref="C9:Q15"/>
    <mergeCell ref="O3:P3"/>
  </mergeCells>
  <conditionalFormatting sqref="J20:J119">
    <cfRule type="cellIs" dxfId="2" priority="1" operator="greaterThan">
      <formula>0.5</formula>
    </cfRule>
    <cfRule type="cellIs" dxfId="1" priority="2" operator="lessThan">
      <formula>0.3</formula>
    </cfRule>
    <cfRule type="cellIs" dxfId="0" priority="3" operator="greaterThan">
      <formula>0.3</formula>
    </cfRule>
  </conditionalFormatting>
  <dataValidations count="1">
    <dataValidation type="list" allowBlank="1" showInputMessage="1" showErrorMessage="1" sqref="E18" xr:uid="{A5E77551-D910-40AA-A142-9F93EA60D7BA}">
      <formula1>$E$5:$G$5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5987-04FB-41DE-A9F3-DBA6922E20E1}">
  <dimension ref="B3:K117"/>
  <sheetViews>
    <sheetView showGridLines="0" topLeftCell="A15" workbookViewId="0">
      <selection activeCell="C18" sqref="C18"/>
    </sheetView>
  </sheetViews>
  <sheetFormatPr baseColWidth="10" defaultRowHeight="15" x14ac:dyDescent="0.25"/>
  <cols>
    <col min="2" max="2" width="8" customWidth="1"/>
    <col min="4" max="4" width="14" customWidth="1"/>
    <col min="5" max="5" width="15.85546875" bestFit="1" customWidth="1"/>
    <col min="9" max="9" width="7.85546875" bestFit="1" customWidth="1"/>
    <col min="10" max="10" width="12.42578125" customWidth="1"/>
  </cols>
  <sheetData>
    <row r="3" spans="2:11" x14ac:dyDescent="0.25">
      <c r="B3" s="77" t="s">
        <v>80</v>
      </c>
      <c r="C3" s="77"/>
      <c r="D3" s="77"/>
      <c r="E3" s="77"/>
      <c r="F3" s="77"/>
      <c r="G3" s="77"/>
      <c r="H3" s="77"/>
      <c r="I3" s="77"/>
      <c r="J3" s="77"/>
    </row>
    <row r="4" spans="2:11" x14ac:dyDescent="0.25">
      <c r="B4" s="77"/>
      <c r="C4" s="77"/>
      <c r="D4" s="77"/>
      <c r="E4" s="77"/>
      <c r="F4" s="77"/>
      <c r="G4" s="77"/>
      <c r="H4" s="77"/>
      <c r="I4" s="77"/>
      <c r="J4" s="77"/>
    </row>
    <row r="5" spans="2:11" x14ac:dyDescent="0.25">
      <c r="B5" s="77"/>
      <c r="C5" s="77"/>
      <c r="D5" s="77"/>
      <c r="E5" s="77"/>
      <c r="F5" s="77"/>
      <c r="G5" s="77"/>
      <c r="H5" s="77"/>
      <c r="I5" s="77"/>
      <c r="J5" s="77"/>
    </row>
    <row r="6" spans="2:11" x14ac:dyDescent="0.25">
      <c r="B6" s="77"/>
      <c r="C6" s="77"/>
      <c r="D6" s="77"/>
      <c r="E6" s="77"/>
      <c r="F6" s="77"/>
      <c r="G6" s="77"/>
      <c r="H6" s="77"/>
      <c r="I6" s="77"/>
      <c r="J6" s="77"/>
    </row>
    <row r="7" spans="2:11" x14ac:dyDescent="0.25">
      <c r="B7" s="48"/>
      <c r="C7" s="48"/>
      <c r="D7" s="48"/>
      <c r="E7" s="48"/>
      <c r="F7" s="48"/>
      <c r="G7" s="48"/>
      <c r="H7" s="48"/>
      <c r="I7" s="48"/>
      <c r="J7" s="48"/>
    </row>
    <row r="8" spans="2:11" x14ac:dyDescent="0.25">
      <c r="C8" s="46" t="s">
        <v>40</v>
      </c>
      <c r="D8" s="49" t="s">
        <v>17</v>
      </c>
      <c r="E8" s="49" t="s">
        <v>16</v>
      </c>
      <c r="F8" s="49" t="s">
        <v>18</v>
      </c>
      <c r="I8" s="59"/>
      <c r="J8" s="59"/>
      <c r="K8" s="59"/>
    </row>
    <row r="9" spans="2:11" x14ac:dyDescent="0.25">
      <c r="C9" s="46" t="s">
        <v>90</v>
      </c>
      <c r="D9" s="50">
        <v>0.99</v>
      </c>
      <c r="E9" s="51">
        <v>0.95</v>
      </c>
      <c r="F9" s="51">
        <v>0.9</v>
      </c>
      <c r="J9" s="45"/>
    </row>
    <row r="10" spans="2:11" x14ac:dyDescent="0.25">
      <c r="B10" t="s">
        <v>81</v>
      </c>
      <c r="C10" s="46" t="s">
        <v>81</v>
      </c>
      <c r="D10" s="51">
        <v>0.01</v>
      </c>
      <c r="E10" s="51">
        <v>0.05</v>
      </c>
      <c r="F10" s="51">
        <v>0.1</v>
      </c>
      <c r="G10" s="47"/>
      <c r="H10" s="47"/>
    </row>
    <row r="11" spans="2:11" x14ac:dyDescent="0.25">
      <c r="C11" s="46" t="s">
        <v>82</v>
      </c>
      <c r="D11" s="51">
        <v>1.2E-2</v>
      </c>
      <c r="E11" s="51">
        <v>6.5</v>
      </c>
      <c r="F11" s="51">
        <v>0.115</v>
      </c>
    </row>
    <row r="12" spans="2:11" x14ac:dyDescent="0.25">
      <c r="C12" s="46" t="s">
        <v>91</v>
      </c>
      <c r="D12" s="49">
        <v>5</v>
      </c>
      <c r="E12" t="s">
        <v>85</v>
      </c>
    </row>
    <row r="13" spans="2:11" x14ac:dyDescent="0.25">
      <c r="E13" t="s">
        <v>86</v>
      </c>
    </row>
    <row r="14" spans="2:11" x14ac:dyDescent="0.25">
      <c r="B14" s="2" t="s">
        <v>42</v>
      </c>
      <c r="C14" s="18">
        <v>0.01</v>
      </c>
      <c r="D14" s="1" t="s">
        <v>41</v>
      </c>
    </row>
    <row r="15" spans="2:11" ht="45" x14ac:dyDescent="0.25">
      <c r="B15" s="54" t="s">
        <v>0</v>
      </c>
      <c r="C15" s="5" t="s">
        <v>88</v>
      </c>
      <c r="D15" s="5" t="s">
        <v>5</v>
      </c>
      <c r="E15" s="5" t="s">
        <v>89</v>
      </c>
      <c r="F15" s="53" t="s">
        <v>83</v>
      </c>
      <c r="G15" s="53" t="s">
        <v>84</v>
      </c>
      <c r="H15" s="53" t="s">
        <v>95</v>
      </c>
      <c r="I15" s="53" t="s">
        <v>87</v>
      </c>
      <c r="J15" s="69" t="s">
        <v>96</v>
      </c>
    </row>
    <row r="16" spans="2:11" x14ac:dyDescent="0.25">
      <c r="B16" s="49">
        <v>1</v>
      </c>
      <c r="C16" s="8">
        <v>0</v>
      </c>
      <c r="D16" s="8">
        <v>80</v>
      </c>
      <c r="E16" s="50">
        <f>C16/D16</f>
        <v>0</v>
      </c>
      <c r="F16" s="52">
        <f>MAX(0,C16*LN($D$10/$D$11)+(D16-C16)*LN((1-$D$11)/(1-$D$10)))</f>
        <v>0</v>
      </c>
      <c r="G16" s="52">
        <f>SUM($F$16:F16)</f>
        <v>0</v>
      </c>
      <c r="H16" s="87">
        <v>3</v>
      </c>
      <c r="I16" s="49">
        <f>D12</f>
        <v>5</v>
      </c>
      <c r="J16" s="70">
        <f>ABS(SUM(C$16:C16)/SUM(D$16:D16)-SUM(C17:C$117)/(SUM(D17:D$117)))</f>
        <v>3.3415841584158415E-3</v>
      </c>
    </row>
    <row r="17" spans="2:10" x14ac:dyDescent="0.25">
      <c r="B17" s="49">
        <v>2</v>
      </c>
      <c r="C17" s="8">
        <v>0</v>
      </c>
      <c r="D17" s="8">
        <f>D16</f>
        <v>80</v>
      </c>
      <c r="E17" s="50">
        <f t="shared" ref="E17:E25" si="0">C17/D17</f>
        <v>0</v>
      </c>
      <c r="F17" s="52">
        <f>IF(C$14=0.01,MAX(0,C17*LN($D$11/$D$10)+(D17-C17)*LN((1-$D$11)/(1-$D$10))+F16),IF(C$14=0.05,MAX(0,C17*LN($E$11/$E$10)+(D17-C17)*LN((1-$E$11)/(1-$E$10))+F16),MAX(0,C17*LN($F$11/$F$10)+(D17-C17)*LN((1-$F$11)/(1-$F$10))+F16)))</f>
        <v>0</v>
      </c>
      <c r="G17" s="52">
        <f>SUM($F$16:F17)</f>
        <v>0</v>
      </c>
      <c r="H17" s="87">
        <f>H16</f>
        <v>3</v>
      </c>
      <c r="I17" s="49">
        <f>I16</f>
        <v>5</v>
      </c>
      <c r="J17" s="70">
        <f>ABS(SUM(C$16:C17)/SUM(D$16:D17)-SUM(C18:C$117)/(SUM(D18:D$117)))</f>
        <v>3.375E-3</v>
      </c>
    </row>
    <row r="18" spans="2:10" x14ac:dyDescent="0.25">
      <c r="B18" s="49">
        <v>3</v>
      </c>
      <c r="C18" s="8">
        <v>1</v>
      </c>
      <c r="D18" s="8">
        <f t="shared" ref="D18:D81" si="1">D17</f>
        <v>80</v>
      </c>
      <c r="E18" s="50">
        <f t="shared" si="0"/>
        <v>1.2500000000000001E-2</v>
      </c>
      <c r="F18" s="52">
        <f t="shared" ref="F18:F81" si="2">IF(C$14=0.01,MAX(0,C18*LN($D$11/$D$10)+(D18-C18)*LN((1-$D$11)/(1-$D$10))+F17),IF(C$14=0.05,MAX(0,C18*LN($E$11/$E$10)+(D18-C18)*LN((1-$E$11)/(1-$E$10))+F17),MAX(0,C18*LN($F$11/$F$10)+(D18-C18)*LN((1-$F$11)/(1-$F$10))+F17)))</f>
        <v>2.2564171713297693E-2</v>
      </c>
      <c r="G18" s="52">
        <f>SUM($F$16:F18)</f>
        <v>2.2564171713297693E-2</v>
      </c>
      <c r="H18" s="87">
        <f t="shared" ref="H18:H81" si="3">H17</f>
        <v>3</v>
      </c>
      <c r="I18" s="49">
        <f t="shared" ref="I18:I25" si="4">I17</f>
        <v>5</v>
      </c>
      <c r="J18" s="70">
        <f>ABS(SUM(C$16:C18)/SUM(D$16:D18)-SUM(C19:C$117)/(SUM(D19:D$117)))</f>
        <v>8.8383838383838389E-4</v>
      </c>
    </row>
    <row r="19" spans="2:10" x14ac:dyDescent="0.25">
      <c r="B19" s="49">
        <v>4</v>
      </c>
      <c r="C19" s="8">
        <v>1</v>
      </c>
      <c r="D19" s="8">
        <f t="shared" si="1"/>
        <v>80</v>
      </c>
      <c r="E19" s="50">
        <f t="shared" si="0"/>
        <v>1.2500000000000001E-2</v>
      </c>
      <c r="F19" s="52">
        <f t="shared" si="2"/>
        <v>4.5128343426595385E-2</v>
      </c>
      <c r="G19" s="52">
        <f>SUM($F$16:F19)</f>
        <v>6.7692515139893078E-2</v>
      </c>
      <c r="H19" s="87">
        <f t="shared" si="3"/>
        <v>3</v>
      </c>
      <c r="I19" s="49">
        <f t="shared" si="4"/>
        <v>5</v>
      </c>
      <c r="J19" s="70">
        <f>ABS(SUM(C$16:C19)/SUM(D$16:D19)-SUM(C20:C$117)/(SUM(D20:D$117)))</f>
        <v>3.0612244897959186E-3</v>
      </c>
    </row>
    <row r="20" spans="2:10" x14ac:dyDescent="0.25">
      <c r="B20" s="49">
        <v>5</v>
      </c>
      <c r="C20" s="8">
        <v>0</v>
      </c>
      <c r="D20" s="8">
        <f t="shared" si="1"/>
        <v>80</v>
      </c>
      <c r="E20" s="50">
        <f t="shared" si="0"/>
        <v>0</v>
      </c>
      <c r="F20" s="52">
        <f t="shared" si="2"/>
        <v>0</v>
      </c>
      <c r="G20" s="52">
        <f>SUM($F$16:F20)</f>
        <v>6.7692515139893078E-2</v>
      </c>
      <c r="H20" s="87">
        <f t="shared" si="3"/>
        <v>3</v>
      </c>
      <c r="I20" s="49">
        <f t="shared" si="4"/>
        <v>5</v>
      </c>
      <c r="J20" s="70">
        <f>ABS(SUM(C$16:C20)/SUM(D$16:D20)-SUM(C21:C$117)/(SUM(D21:D$117)))</f>
        <v>1.7783505154639178E-3</v>
      </c>
    </row>
    <row r="21" spans="2:10" x14ac:dyDescent="0.25">
      <c r="B21" s="49">
        <v>6</v>
      </c>
      <c r="C21" s="8">
        <v>0</v>
      </c>
      <c r="D21" s="8">
        <f t="shared" si="1"/>
        <v>80</v>
      </c>
      <c r="E21" s="50">
        <f t="shared" si="0"/>
        <v>0</v>
      </c>
      <c r="F21" s="52">
        <f t="shared" si="2"/>
        <v>0</v>
      </c>
      <c r="G21" s="52">
        <f>SUM($F$16:F21)</f>
        <v>6.7692515139893078E-2</v>
      </c>
      <c r="H21" s="87">
        <f t="shared" si="3"/>
        <v>3</v>
      </c>
      <c r="I21" s="49">
        <f t="shared" si="4"/>
        <v>5</v>
      </c>
      <c r="J21" s="70">
        <f>ABS(SUM(C$16:C21)/SUM(D$16:D21)-SUM(C22:C$117)/(SUM(D22:D$117)))</f>
        <v>9.1145833333333313E-4</v>
      </c>
    </row>
    <row r="22" spans="2:10" x14ac:dyDescent="0.25">
      <c r="B22" s="49">
        <v>7</v>
      </c>
      <c r="C22" s="8">
        <v>0</v>
      </c>
      <c r="D22" s="8">
        <f t="shared" si="1"/>
        <v>80</v>
      </c>
      <c r="E22" s="50">
        <f t="shared" si="0"/>
        <v>0</v>
      </c>
      <c r="F22" s="52">
        <f t="shared" si="2"/>
        <v>0</v>
      </c>
      <c r="G22" s="52">
        <f>SUM($F$16:F22)</f>
        <v>6.7692515139893078E-2</v>
      </c>
      <c r="H22" s="87">
        <f t="shared" si="3"/>
        <v>3</v>
      </c>
      <c r="I22" s="49">
        <f t="shared" si="4"/>
        <v>5</v>
      </c>
      <c r="J22" s="70">
        <f>ABS(SUM(C$16:C22)/SUM(D$16:D22)-SUM(C23:C$117)/(SUM(D23:D$117)))</f>
        <v>2.8195488721804518E-4</v>
      </c>
    </row>
    <row r="23" spans="2:10" x14ac:dyDescent="0.25">
      <c r="B23" s="49">
        <v>8</v>
      </c>
      <c r="C23" s="8">
        <v>1</v>
      </c>
      <c r="D23" s="8">
        <f t="shared" si="1"/>
        <v>80</v>
      </c>
      <c r="E23" s="50">
        <f t="shared" si="0"/>
        <v>1.2500000000000001E-2</v>
      </c>
      <c r="F23" s="52">
        <f t="shared" si="2"/>
        <v>2.2564171713297693E-2</v>
      </c>
      <c r="G23" s="52">
        <f>SUM($F$16:F23)</f>
        <v>9.0256686853190771E-2</v>
      </c>
      <c r="H23" s="87">
        <f t="shared" si="3"/>
        <v>3</v>
      </c>
      <c r="I23" s="49">
        <f t="shared" si="4"/>
        <v>5</v>
      </c>
      <c r="J23" s="70">
        <f>ABS(SUM(C$16:C23)/SUM(D$16:D23)-SUM(C24:C$117)/(SUM(D24:D$117)))</f>
        <v>1.4960106382978723E-3</v>
      </c>
    </row>
    <row r="24" spans="2:10" x14ac:dyDescent="0.25">
      <c r="B24" s="49">
        <v>9</v>
      </c>
      <c r="C24" s="8">
        <v>0</v>
      </c>
      <c r="D24" s="8">
        <f t="shared" si="1"/>
        <v>80</v>
      </c>
      <c r="E24" s="50">
        <f t="shared" si="0"/>
        <v>0</v>
      </c>
      <c r="F24" s="52">
        <f t="shared" si="2"/>
        <v>0</v>
      </c>
      <c r="G24" s="52">
        <f>SUM($F$16:F24)</f>
        <v>9.0256686853190771E-2</v>
      </c>
      <c r="H24" s="87">
        <f t="shared" si="3"/>
        <v>3</v>
      </c>
      <c r="I24" s="49">
        <f t="shared" si="4"/>
        <v>5</v>
      </c>
      <c r="J24" s="70">
        <f>ABS(SUM(C$16:C24)/SUM(D$16:D24)-SUM(C25:C$117)/(SUM(D25:D$117)))</f>
        <v>9.4086021505376339E-4</v>
      </c>
    </row>
    <row r="25" spans="2:10" x14ac:dyDescent="0.25">
      <c r="B25" s="49">
        <v>10</v>
      </c>
      <c r="C25" s="8">
        <v>1</v>
      </c>
      <c r="D25" s="8">
        <f t="shared" si="1"/>
        <v>80</v>
      </c>
      <c r="E25" s="50">
        <f t="shared" si="0"/>
        <v>1.2500000000000001E-2</v>
      </c>
      <c r="F25" s="52">
        <f t="shared" si="2"/>
        <v>2.2564171713297693E-2</v>
      </c>
      <c r="G25" s="52">
        <f>SUM($F$16:F25)</f>
        <v>0.11282085856648846</v>
      </c>
      <c r="H25" s="87">
        <f t="shared" si="3"/>
        <v>3</v>
      </c>
      <c r="I25" s="49">
        <f t="shared" si="4"/>
        <v>5</v>
      </c>
      <c r="J25" s="70">
        <f>ABS(SUM(C$16:C25)/SUM(D$16:D25)-SUM(C26:C$117)/(SUM(D26:D$117)))</f>
        <v>1.8749999999999999E-3</v>
      </c>
    </row>
    <row r="26" spans="2:10" x14ac:dyDescent="0.25">
      <c r="B26" s="49">
        <v>11</v>
      </c>
      <c r="C26" s="8">
        <v>0</v>
      </c>
      <c r="D26" s="8">
        <f t="shared" si="1"/>
        <v>80</v>
      </c>
      <c r="E26" s="50">
        <f t="shared" ref="E26:E68" si="5">C26/D26</f>
        <v>0</v>
      </c>
      <c r="F26" s="52">
        <f t="shared" si="2"/>
        <v>0</v>
      </c>
      <c r="G26" s="52">
        <f>SUM($F$16:F26)</f>
        <v>0.11282085856648846</v>
      </c>
      <c r="H26" s="87">
        <f t="shared" si="3"/>
        <v>3</v>
      </c>
      <c r="I26" s="49">
        <f t="shared" ref="I26:I68" si="6">I25</f>
        <v>5</v>
      </c>
      <c r="J26" s="70">
        <f>ABS(SUM(C$16:C26)/SUM(D$16:D26)-SUM(C27:C$117)/(SUM(D27:D$117)))</f>
        <v>1.3861138861138858E-3</v>
      </c>
    </row>
    <row r="27" spans="2:10" x14ac:dyDescent="0.25">
      <c r="B27" s="49">
        <v>12</v>
      </c>
      <c r="C27" s="8">
        <v>0</v>
      </c>
      <c r="D27" s="8">
        <f t="shared" si="1"/>
        <v>80</v>
      </c>
      <c r="E27" s="50">
        <f t="shared" si="5"/>
        <v>0</v>
      </c>
      <c r="F27" s="52">
        <f t="shared" si="2"/>
        <v>0</v>
      </c>
      <c r="G27" s="52">
        <f>SUM($F$16:F27)</f>
        <v>0.11282085856648846</v>
      </c>
      <c r="H27" s="87">
        <f t="shared" si="3"/>
        <v>3</v>
      </c>
      <c r="I27" s="49">
        <f t="shared" si="6"/>
        <v>5</v>
      </c>
      <c r="J27" s="70">
        <f>ABS(SUM(C$16:C27)/SUM(D$16:D27)-SUM(C28:C$117)/(SUM(D28:D$117)))</f>
        <v>9.7222222222222198E-4</v>
      </c>
    </row>
    <row r="28" spans="2:10" x14ac:dyDescent="0.25">
      <c r="B28" s="49">
        <v>13</v>
      </c>
      <c r="C28" s="8">
        <v>1</v>
      </c>
      <c r="D28" s="8">
        <f t="shared" si="1"/>
        <v>80</v>
      </c>
      <c r="E28" s="50">
        <f t="shared" si="5"/>
        <v>1.2500000000000001E-2</v>
      </c>
      <c r="F28" s="52">
        <f t="shared" si="2"/>
        <v>2.2564171713297693E-2</v>
      </c>
      <c r="G28" s="52">
        <f>SUM($F$16:F28)</f>
        <v>0.13538503027978616</v>
      </c>
      <c r="H28" s="87">
        <f t="shared" si="3"/>
        <v>3</v>
      </c>
      <c r="I28" s="49">
        <f t="shared" si="6"/>
        <v>5</v>
      </c>
      <c r="J28" s="70">
        <f>ABS(SUM(C$16:C28)/SUM(D$16:D28)-SUM(C29:C$117)/(SUM(D29:D$117)))</f>
        <v>1.7178046672428698E-3</v>
      </c>
    </row>
    <row r="29" spans="2:10" x14ac:dyDescent="0.25">
      <c r="B29" s="49">
        <v>14</v>
      </c>
      <c r="C29" s="8">
        <v>1</v>
      </c>
      <c r="D29" s="8">
        <f t="shared" si="1"/>
        <v>80</v>
      </c>
      <c r="E29" s="50">
        <f t="shared" si="5"/>
        <v>1.2500000000000001E-2</v>
      </c>
      <c r="F29" s="52">
        <f t="shared" si="2"/>
        <v>4.5128343426595385E-2</v>
      </c>
      <c r="G29" s="52">
        <f>SUM($F$16:F29)</f>
        <v>0.18051337370638154</v>
      </c>
      <c r="H29" s="87">
        <f t="shared" si="3"/>
        <v>3</v>
      </c>
      <c r="I29" s="49">
        <f t="shared" si="6"/>
        <v>5</v>
      </c>
      <c r="J29" s="70">
        <f>ABS(SUM(C$16:C29)/SUM(D$16:D29)-SUM(C30:C$117)/(SUM(D30:D$117)))</f>
        <v>2.3741883116883116E-3</v>
      </c>
    </row>
    <row r="30" spans="2:10" x14ac:dyDescent="0.25">
      <c r="B30" s="49">
        <v>15</v>
      </c>
      <c r="C30" s="8">
        <v>1</v>
      </c>
      <c r="D30" s="8">
        <f t="shared" si="1"/>
        <v>80</v>
      </c>
      <c r="E30" s="50">
        <f t="shared" si="5"/>
        <v>1.2500000000000001E-2</v>
      </c>
      <c r="F30" s="52">
        <f t="shared" si="2"/>
        <v>6.7692515139893078E-2</v>
      </c>
      <c r="G30" s="52">
        <f>SUM($F$16:F30)</f>
        <v>0.24820588884627462</v>
      </c>
      <c r="H30" s="87">
        <f t="shared" si="3"/>
        <v>3</v>
      </c>
      <c r="I30" s="49">
        <f t="shared" si="6"/>
        <v>5</v>
      </c>
      <c r="J30" s="70">
        <f>ABS(SUM(C$16:C30)/SUM(D$16:D30)-SUM(C31:C$117)/(SUM(D31:D$117)))</f>
        <v>2.959770114942529E-3</v>
      </c>
    </row>
    <row r="31" spans="2:10" x14ac:dyDescent="0.25">
      <c r="B31" s="49">
        <v>16</v>
      </c>
      <c r="C31" s="8">
        <v>1</v>
      </c>
      <c r="D31" s="8">
        <f t="shared" si="1"/>
        <v>80</v>
      </c>
      <c r="E31" s="50">
        <f t="shared" si="5"/>
        <v>1.2500000000000001E-2</v>
      </c>
      <c r="F31" s="52">
        <f t="shared" si="2"/>
        <v>9.0256686853190771E-2</v>
      </c>
      <c r="G31" s="52">
        <f>SUM($F$16:F31)</f>
        <v>0.33846257569946536</v>
      </c>
      <c r="H31" s="87">
        <f t="shared" si="3"/>
        <v>3</v>
      </c>
      <c r="I31" s="49">
        <f t="shared" si="6"/>
        <v>5</v>
      </c>
      <c r="J31" s="70">
        <f>ABS(SUM(C$16:C31)/SUM(D$16:D31)-SUM(C32:C$117)/(SUM(D32:D$117)))</f>
        <v>3.4883720930232562E-3</v>
      </c>
    </row>
    <row r="32" spans="2:10" x14ac:dyDescent="0.25">
      <c r="B32" s="49">
        <v>17</v>
      </c>
      <c r="C32" s="8">
        <v>0</v>
      </c>
      <c r="D32" s="8">
        <f t="shared" si="1"/>
        <v>80</v>
      </c>
      <c r="E32" s="50">
        <f t="shared" si="5"/>
        <v>0</v>
      </c>
      <c r="F32" s="52">
        <f t="shared" si="2"/>
        <v>0</v>
      </c>
      <c r="G32" s="52">
        <f>SUM($F$16:F32)</f>
        <v>0.33846257569946536</v>
      </c>
      <c r="H32" s="87">
        <f t="shared" si="3"/>
        <v>3</v>
      </c>
      <c r="I32" s="49">
        <f t="shared" si="6"/>
        <v>5</v>
      </c>
      <c r="J32" s="70">
        <f>ABS(SUM(C$16:C32)/SUM(D$16:D32)-SUM(C33:C$117)/(SUM(D33:D$117)))</f>
        <v>3.0882352941176468E-3</v>
      </c>
    </row>
    <row r="33" spans="2:10" x14ac:dyDescent="0.25">
      <c r="B33" s="49">
        <v>18</v>
      </c>
      <c r="C33" s="8">
        <v>1</v>
      </c>
      <c r="D33" s="8">
        <f t="shared" si="1"/>
        <v>80</v>
      </c>
      <c r="E33" s="50">
        <f t="shared" si="5"/>
        <v>1.2500000000000001E-2</v>
      </c>
      <c r="F33" s="52">
        <f t="shared" si="2"/>
        <v>2.2564171713297693E-2</v>
      </c>
      <c r="G33" s="52">
        <f>SUM($F$16:F33)</f>
        <v>0.36102674741276308</v>
      </c>
      <c r="H33" s="87">
        <f t="shared" si="3"/>
        <v>3</v>
      </c>
      <c r="I33" s="49">
        <f t="shared" si="6"/>
        <v>5</v>
      </c>
      <c r="J33" s="70">
        <f>ABS(SUM(C$16:C33)/SUM(D$16:D33)-SUM(C34:C$117)/(SUM(D34:D$117)))</f>
        <v>3.5714285714285718E-3</v>
      </c>
    </row>
    <row r="34" spans="2:10" x14ac:dyDescent="0.25">
      <c r="B34" s="49">
        <v>19</v>
      </c>
      <c r="C34" s="8">
        <v>1</v>
      </c>
      <c r="D34" s="8">
        <f t="shared" si="1"/>
        <v>80</v>
      </c>
      <c r="E34" s="50">
        <f t="shared" si="5"/>
        <v>1.2500000000000001E-2</v>
      </c>
      <c r="F34" s="52">
        <f t="shared" si="2"/>
        <v>4.5128343426595385E-2</v>
      </c>
      <c r="G34" s="52">
        <f>SUM($F$16:F34)</f>
        <v>0.40615509083935847</v>
      </c>
      <c r="H34" s="87">
        <f t="shared" si="3"/>
        <v>3</v>
      </c>
      <c r="I34" s="49">
        <f t="shared" si="6"/>
        <v>5</v>
      </c>
      <c r="J34" s="70">
        <f>ABS(SUM(C$16:C34)/SUM(D$16:D34)-SUM(C35:C$117)/(SUM(D35:D$117)))</f>
        <v>4.0187064045656305E-3</v>
      </c>
    </row>
    <row r="35" spans="2:10" x14ac:dyDescent="0.25">
      <c r="B35" s="49">
        <v>20</v>
      </c>
      <c r="C35" s="8">
        <v>0</v>
      </c>
      <c r="D35" s="8">
        <f t="shared" si="1"/>
        <v>80</v>
      </c>
      <c r="E35" s="50">
        <f t="shared" si="5"/>
        <v>0</v>
      </c>
      <c r="F35" s="52">
        <f t="shared" si="2"/>
        <v>0</v>
      </c>
      <c r="G35" s="52">
        <f>SUM($F$16:F35)</f>
        <v>0.40615509083935847</v>
      </c>
      <c r="H35" s="87">
        <f t="shared" si="3"/>
        <v>3</v>
      </c>
      <c r="I35" s="49">
        <f t="shared" si="6"/>
        <v>5</v>
      </c>
      <c r="J35" s="70">
        <f>ABS(SUM(C$16:C35)/SUM(D$16:D35)-SUM(C36:C$117)/(SUM(D36:D$117)))</f>
        <v>3.6585365853658539E-3</v>
      </c>
    </row>
    <row r="36" spans="2:10" x14ac:dyDescent="0.25">
      <c r="B36" s="49">
        <v>21</v>
      </c>
      <c r="C36" s="8">
        <v>1</v>
      </c>
      <c r="D36" s="8">
        <f t="shared" si="1"/>
        <v>80</v>
      </c>
      <c r="E36" s="50">
        <f t="shared" si="5"/>
        <v>1.2500000000000001E-2</v>
      </c>
      <c r="F36" s="52">
        <f t="shared" si="2"/>
        <v>2.2564171713297693E-2</v>
      </c>
      <c r="G36" s="52">
        <f>SUM($F$16:F36)</f>
        <v>0.42871926255265613</v>
      </c>
      <c r="H36" s="87">
        <f t="shared" si="3"/>
        <v>3</v>
      </c>
      <c r="I36" s="49">
        <f t="shared" si="6"/>
        <v>5</v>
      </c>
      <c r="J36" s="70">
        <f>ABS(SUM(C$16:C36)/SUM(D$16:D36)-SUM(C37:C$117)/(SUM(D37:D$117)))</f>
        <v>4.0784832451499116E-3</v>
      </c>
    </row>
    <row r="37" spans="2:10" x14ac:dyDescent="0.25">
      <c r="B37" s="49">
        <v>22</v>
      </c>
      <c r="C37" s="8">
        <v>1</v>
      </c>
      <c r="D37" s="8">
        <f t="shared" si="1"/>
        <v>80</v>
      </c>
      <c r="E37" s="50">
        <f t="shared" si="5"/>
        <v>1.2500000000000001E-2</v>
      </c>
      <c r="F37" s="52">
        <f t="shared" si="2"/>
        <v>4.5128343426595385E-2</v>
      </c>
      <c r="G37" s="52">
        <f>SUM($F$16:F37)</f>
        <v>0.47384760597925152</v>
      </c>
      <c r="H37" s="87">
        <f t="shared" si="3"/>
        <v>3</v>
      </c>
      <c r="I37" s="49">
        <f t="shared" si="6"/>
        <v>5</v>
      </c>
      <c r="J37" s="70">
        <f>ABS(SUM(C$16:C37)/SUM(D$16:D37)-SUM(C38:C$117)/(SUM(D38:D$117)))</f>
        <v>4.4744318181818184E-3</v>
      </c>
    </row>
    <row r="38" spans="2:10" x14ac:dyDescent="0.25">
      <c r="B38" s="49">
        <v>23</v>
      </c>
      <c r="C38" s="8">
        <v>1</v>
      </c>
      <c r="D38" s="8">
        <f t="shared" si="1"/>
        <v>80</v>
      </c>
      <c r="E38" s="50">
        <f t="shared" si="5"/>
        <v>1.2500000000000001E-2</v>
      </c>
      <c r="F38" s="52">
        <f t="shared" si="2"/>
        <v>6.7692515139893078E-2</v>
      </c>
      <c r="G38" s="52">
        <f>SUM($F$16:F38)</f>
        <v>0.54154012111914462</v>
      </c>
      <c r="H38" s="87">
        <f t="shared" si="3"/>
        <v>3</v>
      </c>
      <c r="I38" s="49">
        <f t="shared" si="6"/>
        <v>5</v>
      </c>
      <c r="J38" s="70">
        <f>ABS(SUM(C$16:C38)/SUM(D$16:D38)-SUM(C39:C$117)/(SUM(D39:D$117)))</f>
        <v>4.8500275178866258E-3</v>
      </c>
    </row>
    <row r="39" spans="2:10" x14ac:dyDescent="0.25">
      <c r="B39" s="49">
        <v>24</v>
      </c>
      <c r="C39" s="8">
        <v>1</v>
      </c>
      <c r="D39" s="8">
        <f t="shared" si="1"/>
        <v>80</v>
      </c>
      <c r="E39" s="50">
        <f t="shared" si="5"/>
        <v>1.2500000000000001E-2</v>
      </c>
      <c r="F39" s="52">
        <f t="shared" si="2"/>
        <v>9.0256686853190771E-2</v>
      </c>
      <c r="G39" s="52">
        <f>SUM($F$16:F39)</f>
        <v>0.63179680797233539</v>
      </c>
      <c r="H39" s="87">
        <f t="shared" si="3"/>
        <v>3</v>
      </c>
      <c r="I39" s="49">
        <f t="shared" si="6"/>
        <v>5</v>
      </c>
      <c r="J39" s="70">
        <f>ABS(SUM(C$16:C39)/SUM(D$16:D39)-SUM(C40:C$117)/(SUM(D40:D$117)))</f>
        <v>5.2083333333333339E-3</v>
      </c>
    </row>
    <row r="40" spans="2:10" x14ac:dyDescent="0.25">
      <c r="B40" s="49">
        <v>25</v>
      </c>
      <c r="C40" s="8">
        <v>0</v>
      </c>
      <c r="D40" s="8">
        <f t="shared" si="1"/>
        <v>80</v>
      </c>
      <c r="E40" s="50">
        <f t="shared" si="5"/>
        <v>0</v>
      </c>
      <c r="F40" s="52">
        <f t="shared" si="2"/>
        <v>0</v>
      </c>
      <c r="G40" s="52">
        <f>SUM($F$16:F40)</f>
        <v>0.63179680797233539</v>
      </c>
      <c r="H40" s="87">
        <f t="shared" si="3"/>
        <v>3</v>
      </c>
      <c r="I40" s="49">
        <f t="shared" si="6"/>
        <v>5</v>
      </c>
      <c r="J40" s="70">
        <f>ABS(SUM(C$16:C40)/SUM(D$16:D40)-SUM(C41:C$117)/(SUM(D41:D$117)))</f>
        <v>4.8896103896103899E-3</v>
      </c>
    </row>
    <row r="41" spans="2:10" x14ac:dyDescent="0.25">
      <c r="B41" s="49">
        <v>26</v>
      </c>
      <c r="C41" s="8">
        <v>0</v>
      </c>
      <c r="D41" s="8">
        <f t="shared" si="1"/>
        <v>80</v>
      </c>
      <c r="E41" s="50">
        <f t="shared" si="5"/>
        <v>0</v>
      </c>
      <c r="F41" s="52">
        <f t="shared" si="2"/>
        <v>0</v>
      </c>
      <c r="G41" s="52">
        <f>SUM($F$16:F41)</f>
        <v>0.63179680797233539</v>
      </c>
      <c r="H41" s="87">
        <f t="shared" si="3"/>
        <v>3</v>
      </c>
      <c r="I41" s="49">
        <f t="shared" si="6"/>
        <v>5</v>
      </c>
      <c r="J41" s="70">
        <f>ABS(SUM(C$16:C41)/SUM(D$16:D41)-SUM(C42:C$117)/(SUM(D42:D$117)))</f>
        <v>4.5926113360323893E-3</v>
      </c>
    </row>
    <row r="42" spans="2:10" x14ac:dyDescent="0.25">
      <c r="B42" s="49">
        <v>27</v>
      </c>
      <c r="C42" s="8">
        <v>0</v>
      </c>
      <c r="D42" s="8">
        <f t="shared" si="1"/>
        <v>80</v>
      </c>
      <c r="E42" s="50">
        <f t="shared" si="5"/>
        <v>0</v>
      </c>
      <c r="F42" s="52">
        <f t="shared" si="2"/>
        <v>0</v>
      </c>
      <c r="G42" s="52">
        <f>SUM($F$16:F42)</f>
        <v>0.63179680797233539</v>
      </c>
      <c r="H42" s="87">
        <f t="shared" si="3"/>
        <v>3</v>
      </c>
      <c r="I42" s="49">
        <f t="shared" si="6"/>
        <v>5</v>
      </c>
      <c r="J42" s="70">
        <f>ABS(SUM(C$16:C42)/SUM(D$16:D42)-SUM(C43:C$117)/(SUM(D43:D$117)))</f>
        <v>4.3148148148148147E-3</v>
      </c>
    </row>
    <row r="43" spans="2:10" x14ac:dyDescent="0.25">
      <c r="B43" s="49">
        <v>28</v>
      </c>
      <c r="C43" s="8">
        <v>0</v>
      </c>
      <c r="D43" s="8">
        <f t="shared" si="1"/>
        <v>80</v>
      </c>
      <c r="E43" s="50">
        <f t="shared" si="5"/>
        <v>0</v>
      </c>
      <c r="F43" s="52">
        <f t="shared" si="2"/>
        <v>0</v>
      </c>
      <c r="G43" s="52">
        <f>SUM($F$16:F43)</f>
        <v>0.63179680797233539</v>
      </c>
      <c r="H43" s="87">
        <f t="shared" si="3"/>
        <v>3</v>
      </c>
      <c r="I43" s="49">
        <f t="shared" si="6"/>
        <v>5</v>
      </c>
      <c r="J43" s="70">
        <f>ABS(SUM(C$16:C43)/SUM(D$16:D43)-SUM(C44:C$117)/(SUM(D44:D$117)))</f>
        <v>4.0540540540540543E-3</v>
      </c>
    </row>
    <row r="44" spans="2:10" x14ac:dyDescent="0.25">
      <c r="B44" s="49">
        <v>29</v>
      </c>
      <c r="C44" s="8">
        <v>0</v>
      </c>
      <c r="D44" s="8">
        <f t="shared" si="1"/>
        <v>80</v>
      </c>
      <c r="E44" s="50">
        <f t="shared" si="5"/>
        <v>0</v>
      </c>
      <c r="F44" s="52">
        <f t="shared" si="2"/>
        <v>0</v>
      </c>
      <c r="G44" s="52">
        <f>SUM($F$16:F44)</f>
        <v>0.63179680797233539</v>
      </c>
      <c r="H44" s="87">
        <f t="shared" si="3"/>
        <v>3</v>
      </c>
      <c r="I44" s="49">
        <f t="shared" si="6"/>
        <v>5</v>
      </c>
      <c r="J44" s="70">
        <f>ABS(SUM(C$16:C44)/SUM(D$16:D44)-SUM(C45:C$117)/(SUM(D45:D$117)))</f>
        <v>3.8084553613604156E-3</v>
      </c>
    </row>
    <row r="45" spans="2:10" x14ac:dyDescent="0.25">
      <c r="B45" s="49">
        <v>30</v>
      </c>
      <c r="C45" s="8">
        <v>1</v>
      </c>
      <c r="D45" s="8">
        <f t="shared" si="1"/>
        <v>80</v>
      </c>
      <c r="E45" s="50">
        <f t="shared" si="5"/>
        <v>1.2500000000000001E-2</v>
      </c>
      <c r="F45" s="52">
        <f t="shared" si="2"/>
        <v>2.2564171713297693E-2</v>
      </c>
      <c r="G45" s="52">
        <f>SUM($F$16:F45)</f>
        <v>0.65436097968563312</v>
      </c>
      <c r="H45" s="87">
        <f t="shared" si="3"/>
        <v>3</v>
      </c>
      <c r="I45" s="49">
        <f t="shared" si="6"/>
        <v>5</v>
      </c>
      <c r="J45" s="70">
        <f>ABS(SUM(C$16:C45)/SUM(D$16:D45)-SUM(C46:C$117)/(SUM(D46:D$117)))</f>
        <v>4.1666666666666675E-3</v>
      </c>
    </row>
    <row r="46" spans="2:10" x14ac:dyDescent="0.25">
      <c r="B46" s="49">
        <v>31</v>
      </c>
      <c r="C46" s="8">
        <v>0</v>
      </c>
      <c r="D46" s="8">
        <f t="shared" si="1"/>
        <v>80</v>
      </c>
      <c r="E46" s="50">
        <f t="shared" si="5"/>
        <v>0</v>
      </c>
      <c r="F46" s="52">
        <f t="shared" si="2"/>
        <v>0</v>
      </c>
      <c r="G46" s="52">
        <f>SUM($F$16:F46)</f>
        <v>0.65436097968563312</v>
      </c>
      <c r="H46" s="87">
        <f t="shared" si="3"/>
        <v>3</v>
      </c>
      <c r="I46" s="49">
        <f t="shared" si="6"/>
        <v>5</v>
      </c>
      <c r="J46" s="70">
        <f>ABS(SUM(C$16:C46)/SUM(D$16:D46)-SUM(C47:C$117)/(SUM(D47:D$117)))</f>
        <v>3.9357110404361654E-3</v>
      </c>
    </row>
    <row r="47" spans="2:10" x14ac:dyDescent="0.25">
      <c r="B47" s="49">
        <v>32</v>
      </c>
      <c r="C47" s="8">
        <v>0</v>
      </c>
      <c r="D47" s="8">
        <f t="shared" si="1"/>
        <v>80</v>
      </c>
      <c r="E47" s="50">
        <f t="shared" si="5"/>
        <v>0</v>
      </c>
      <c r="F47" s="52">
        <f t="shared" si="2"/>
        <v>0</v>
      </c>
      <c r="G47" s="52">
        <f>SUM($F$16:F47)</f>
        <v>0.65436097968563312</v>
      </c>
      <c r="H47" s="87">
        <f t="shared" si="3"/>
        <v>3</v>
      </c>
      <c r="I47" s="49">
        <f t="shared" si="6"/>
        <v>5</v>
      </c>
      <c r="J47" s="70">
        <f>ABS(SUM(C$16:C47)/SUM(D$16:D47)-SUM(C48:C$117)/(SUM(D48:D$117)))</f>
        <v>3.716517857142857E-3</v>
      </c>
    </row>
    <row r="48" spans="2:10" x14ac:dyDescent="0.25">
      <c r="B48" s="49">
        <v>33</v>
      </c>
      <c r="C48" s="8">
        <v>0</v>
      </c>
      <c r="D48" s="8">
        <f t="shared" si="1"/>
        <v>80</v>
      </c>
      <c r="E48" s="50">
        <f t="shared" si="5"/>
        <v>0</v>
      </c>
      <c r="F48" s="52">
        <f t="shared" si="2"/>
        <v>0</v>
      </c>
      <c r="G48" s="52">
        <f>SUM($F$16:F48)</f>
        <v>0.65436097968563312</v>
      </c>
      <c r="H48" s="87">
        <f t="shared" si="3"/>
        <v>3</v>
      </c>
      <c r="I48" s="49">
        <f t="shared" si="6"/>
        <v>5</v>
      </c>
      <c r="J48" s="70">
        <f>ABS(SUM(C$16:C48)/SUM(D$16:D48)-SUM(C49:C$117)/(SUM(D49:D$117)))</f>
        <v>3.5079051383399211E-3</v>
      </c>
    </row>
    <row r="49" spans="2:10" x14ac:dyDescent="0.25">
      <c r="B49" s="49">
        <v>34</v>
      </c>
      <c r="C49" s="8">
        <v>1</v>
      </c>
      <c r="D49" s="8">
        <f t="shared" si="1"/>
        <v>80</v>
      </c>
      <c r="E49" s="50">
        <f t="shared" si="5"/>
        <v>1.2500000000000001E-2</v>
      </c>
      <c r="F49" s="52">
        <f t="shared" si="2"/>
        <v>2.2564171713297693E-2</v>
      </c>
      <c r="G49" s="52">
        <f>SUM($F$16:F49)</f>
        <v>0.67692515139893084</v>
      </c>
      <c r="H49" s="87">
        <f t="shared" si="3"/>
        <v>3</v>
      </c>
      <c r="I49" s="49">
        <f t="shared" si="6"/>
        <v>5</v>
      </c>
      <c r="J49" s="70">
        <f>ABS(SUM(C$16:C49)/SUM(D$16:D49)-SUM(C50:C$117)/(SUM(D50:D$117)))</f>
        <v>3.8602941176470586E-3</v>
      </c>
    </row>
    <row r="50" spans="2:10" x14ac:dyDescent="0.25">
      <c r="B50" s="49">
        <v>35</v>
      </c>
      <c r="C50" s="8">
        <v>0</v>
      </c>
      <c r="D50" s="8">
        <f t="shared" si="1"/>
        <v>80</v>
      </c>
      <c r="E50" s="50">
        <f t="shared" si="5"/>
        <v>0</v>
      </c>
      <c r="F50" s="52">
        <f t="shared" si="2"/>
        <v>0</v>
      </c>
      <c r="G50" s="52">
        <f>SUM($F$16:F50)</f>
        <v>0.67692515139893084</v>
      </c>
      <c r="H50" s="87">
        <f t="shared" si="3"/>
        <v>3</v>
      </c>
      <c r="I50" s="49">
        <f t="shared" si="6"/>
        <v>5</v>
      </c>
      <c r="J50" s="70">
        <f>ABS(SUM(C$16:C50)/SUM(D$16:D50)-SUM(C51:C$117)/(SUM(D51:D$117)))</f>
        <v>3.6620469083155651E-3</v>
      </c>
    </row>
    <row r="51" spans="2:10" x14ac:dyDescent="0.25">
      <c r="B51" s="49">
        <v>36</v>
      </c>
      <c r="C51" s="8">
        <v>1</v>
      </c>
      <c r="D51" s="8">
        <f t="shared" si="1"/>
        <v>80</v>
      </c>
      <c r="E51" s="50">
        <f t="shared" si="5"/>
        <v>1.2500000000000001E-2</v>
      </c>
      <c r="F51" s="52">
        <f t="shared" si="2"/>
        <v>2.2564171713297693E-2</v>
      </c>
      <c r="G51" s="52">
        <f>SUM($F$16:F51)</f>
        <v>0.69948932311222856</v>
      </c>
      <c r="H51" s="87">
        <f t="shared" si="3"/>
        <v>3</v>
      </c>
      <c r="I51" s="49">
        <f t="shared" si="6"/>
        <v>5</v>
      </c>
      <c r="J51" s="70">
        <f>ABS(SUM(C$16:C51)/SUM(D$16:D51)-SUM(C52:C$117)/(SUM(D52:D$117)))</f>
        <v>4.0088383838383836E-3</v>
      </c>
    </row>
    <row r="52" spans="2:10" x14ac:dyDescent="0.25">
      <c r="B52" s="49">
        <v>37</v>
      </c>
      <c r="C52" s="8">
        <v>1</v>
      </c>
      <c r="D52" s="8">
        <f t="shared" si="1"/>
        <v>80</v>
      </c>
      <c r="E52" s="50">
        <f t="shared" si="5"/>
        <v>1.2500000000000001E-2</v>
      </c>
      <c r="F52" s="52">
        <f t="shared" si="2"/>
        <v>4.5128343426595385E-2</v>
      </c>
      <c r="G52" s="52">
        <f>SUM($F$16:F52)</f>
        <v>0.744617666538824</v>
      </c>
      <c r="H52" s="87">
        <f t="shared" si="3"/>
        <v>3</v>
      </c>
      <c r="I52" s="49">
        <f t="shared" si="6"/>
        <v>5</v>
      </c>
      <c r="J52" s="70">
        <f>ABS(SUM(C$16:C52)/SUM(D$16:D52)-SUM(C53:C$117)/(SUM(D53:D$117)))</f>
        <v>4.3503118503118504E-3</v>
      </c>
    </row>
    <row r="53" spans="2:10" x14ac:dyDescent="0.25">
      <c r="B53" s="49">
        <v>38</v>
      </c>
      <c r="C53" s="8">
        <v>0</v>
      </c>
      <c r="D53" s="8">
        <f t="shared" si="1"/>
        <v>80</v>
      </c>
      <c r="E53" s="50">
        <f t="shared" si="5"/>
        <v>0</v>
      </c>
      <c r="F53" s="52">
        <f t="shared" si="2"/>
        <v>0</v>
      </c>
      <c r="G53" s="52">
        <f>SUM($F$16:F53)</f>
        <v>0.744617666538824</v>
      </c>
      <c r="H53" s="87">
        <f t="shared" si="3"/>
        <v>3</v>
      </c>
      <c r="I53" s="49">
        <f t="shared" si="6"/>
        <v>5</v>
      </c>
      <c r="J53" s="70">
        <f>ABS(SUM(C$16:C53)/SUM(D$16:D53)-SUM(C54:C$117)/(SUM(D54:D$117)))</f>
        <v>4.1632401315789477E-3</v>
      </c>
    </row>
    <row r="54" spans="2:10" x14ac:dyDescent="0.25">
      <c r="B54" s="49">
        <v>39</v>
      </c>
      <c r="C54" s="8">
        <v>0</v>
      </c>
      <c r="D54" s="8">
        <f t="shared" si="1"/>
        <v>80</v>
      </c>
      <c r="E54" s="50">
        <f t="shared" si="5"/>
        <v>0</v>
      </c>
      <c r="F54" s="52">
        <f t="shared" si="2"/>
        <v>0</v>
      </c>
      <c r="G54" s="52">
        <f>SUM($F$16:F54)</f>
        <v>0.744617666538824</v>
      </c>
      <c r="H54" s="87">
        <f t="shared" si="3"/>
        <v>3</v>
      </c>
      <c r="I54" s="49">
        <f t="shared" si="6"/>
        <v>5</v>
      </c>
      <c r="J54" s="70">
        <f>ABS(SUM(C$16:C54)/SUM(D$16:D54)-SUM(C55:C$117)/(SUM(D55:D$117)))</f>
        <v>3.9835164835164841E-3</v>
      </c>
    </row>
    <row r="55" spans="2:10" x14ac:dyDescent="0.25">
      <c r="B55" s="49">
        <v>40</v>
      </c>
      <c r="C55" s="8">
        <v>0</v>
      </c>
      <c r="D55" s="8">
        <f t="shared" si="1"/>
        <v>80</v>
      </c>
      <c r="E55" s="50">
        <f t="shared" si="5"/>
        <v>0</v>
      </c>
      <c r="F55" s="52">
        <f t="shared" si="2"/>
        <v>0</v>
      </c>
      <c r="G55" s="52">
        <f>SUM($F$16:F55)</f>
        <v>0.744617666538824</v>
      </c>
      <c r="H55" s="87">
        <f t="shared" si="3"/>
        <v>3</v>
      </c>
      <c r="I55" s="49">
        <f t="shared" si="6"/>
        <v>5</v>
      </c>
      <c r="J55" s="70">
        <f>ABS(SUM(C$16:C55)/SUM(D$16:D55)-SUM(C56:C$117)/(SUM(D56:D$117)))</f>
        <v>3.8104838709677414E-3</v>
      </c>
    </row>
    <row r="56" spans="2:10" x14ac:dyDescent="0.25">
      <c r="B56" s="49">
        <v>41</v>
      </c>
      <c r="C56" s="8">
        <v>1</v>
      </c>
      <c r="D56" s="8">
        <f t="shared" si="1"/>
        <v>80</v>
      </c>
      <c r="E56" s="50">
        <f t="shared" si="5"/>
        <v>1.2500000000000001E-2</v>
      </c>
      <c r="F56" s="52">
        <f t="shared" si="2"/>
        <v>2.2564171713297693E-2</v>
      </c>
      <c r="G56" s="52">
        <f>SUM($F$16:F56)</f>
        <v>0.76718183825212172</v>
      </c>
      <c r="H56" s="87">
        <f t="shared" si="3"/>
        <v>3</v>
      </c>
      <c r="I56" s="49">
        <f t="shared" si="6"/>
        <v>5</v>
      </c>
      <c r="J56" s="70">
        <f>ABS(SUM(C$16:C56)/SUM(D$16:D56)-SUM(C57:C$117)/(SUM(D57:D$117)))</f>
        <v>4.1533386645341858E-3</v>
      </c>
    </row>
    <row r="57" spans="2:10" x14ac:dyDescent="0.25">
      <c r="B57" s="49">
        <v>42</v>
      </c>
      <c r="C57" s="8">
        <v>1</v>
      </c>
      <c r="D57" s="8">
        <f t="shared" si="1"/>
        <v>80</v>
      </c>
      <c r="E57" s="50">
        <f t="shared" si="5"/>
        <v>1.2500000000000001E-2</v>
      </c>
      <c r="F57" s="52">
        <f t="shared" si="2"/>
        <v>4.5128343426595385E-2</v>
      </c>
      <c r="G57" s="52">
        <f>SUM($F$16:F57)</f>
        <v>0.81231018167871705</v>
      </c>
      <c r="H57" s="87">
        <f t="shared" si="3"/>
        <v>3</v>
      </c>
      <c r="I57" s="49">
        <f t="shared" si="6"/>
        <v>5</v>
      </c>
      <c r="J57" s="70">
        <f>ABS(SUM(C$16:C57)/SUM(D$16:D57)-SUM(C58:C$117)/(SUM(D58:D$117)))</f>
        <v>4.4940476190476189E-3</v>
      </c>
    </row>
    <row r="58" spans="2:10" x14ac:dyDescent="0.25">
      <c r="B58" s="49">
        <v>43</v>
      </c>
      <c r="C58" s="8">
        <v>1</v>
      </c>
      <c r="D58" s="8">
        <f t="shared" si="1"/>
        <v>80</v>
      </c>
      <c r="E58" s="50">
        <f t="shared" si="5"/>
        <v>1.2500000000000001E-2</v>
      </c>
      <c r="F58" s="52">
        <f t="shared" si="2"/>
        <v>6.7692515139893078E-2</v>
      </c>
      <c r="G58" s="52">
        <f>SUM($F$16:F58)</f>
        <v>0.8800026968186101</v>
      </c>
      <c r="H58" s="87">
        <f t="shared" si="3"/>
        <v>3</v>
      </c>
      <c r="I58" s="49">
        <f t="shared" si="6"/>
        <v>5</v>
      </c>
      <c r="J58" s="70">
        <f>ABS(SUM(C$16:C58)/SUM(D$16:D58)-SUM(C59:C$117)/(SUM(D59:D$117)))</f>
        <v>4.8334647221127316E-3</v>
      </c>
    </row>
    <row r="59" spans="2:10" x14ac:dyDescent="0.25">
      <c r="B59" s="49">
        <v>44</v>
      </c>
      <c r="C59" s="8">
        <v>1</v>
      </c>
      <c r="D59" s="8">
        <f t="shared" si="1"/>
        <v>80</v>
      </c>
      <c r="E59" s="50">
        <f t="shared" si="5"/>
        <v>1.2500000000000001E-2</v>
      </c>
      <c r="F59" s="52">
        <f t="shared" si="2"/>
        <v>9.0256686853190771E-2</v>
      </c>
      <c r="G59" s="52">
        <f>SUM($F$16:F59)</f>
        <v>0.97025938367180087</v>
      </c>
      <c r="H59" s="87">
        <f t="shared" si="3"/>
        <v>3</v>
      </c>
      <c r="I59" s="49">
        <f t="shared" si="6"/>
        <v>5</v>
      </c>
      <c r="J59" s="70">
        <f>ABS(SUM(C$16:C59)/SUM(D$16:D59)-SUM(C60:C$117)/(SUM(D60:D$117)))</f>
        <v>5.1724137931034482E-3</v>
      </c>
    </row>
    <row r="60" spans="2:10" x14ac:dyDescent="0.25">
      <c r="B60" s="49">
        <v>45</v>
      </c>
      <c r="C60" s="8">
        <v>0</v>
      </c>
      <c r="D60" s="8">
        <f t="shared" si="1"/>
        <v>80</v>
      </c>
      <c r="E60" s="50">
        <f t="shared" si="5"/>
        <v>0</v>
      </c>
      <c r="F60" s="52">
        <f t="shared" si="2"/>
        <v>0</v>
      </c>
      <c r="G60" s="52">
        <f>SUM($F$16:F60)</f>
        <v>0.97025938367180087</v>
      </c>
      <c r="H60" s="87">
        <f t="shared" si="3"/>
        <v>3</v>
      </c>
      <c r="I60" s="49">
        <f t="shared" si="6"/>
        <v>5</v>
      </c>
      <c r="J60" s="70">
        <f>ABS(SUM(C$16:C60)/SUM(D$16:D60)-SUM(C61:C$117)/(SUM(D61:D$117)))</f>
        <v>5.0146198830409361E-3</v>
      </c>
    </row>
    <row r="61" spans="2:10" x14ac:dyDescent="0.25">
      <c r="B61" s="49">
        <v>46</v>
      </c>
      <c r="C61" s="8">
        <v>0</v>
      </c>
      <c r="D61" s="8">
        <f t="shared" si="1"/>
        <v>80</v>
      </c>
      <c r="E61" s="50">
        <f t="shared" si="5"/>
        <v>0</v>
      </c>
      <c r="F61" s="52">
        <f t="shared" si="2"/>
        <v>0</v>
      </c>
      <c r="G61" s="52">
        <f>SUM($F$16:F61)</f>
        <v>0.97025938367180087</v>
      </c>
      <c r="H61" s="87">
        <f t="shared" si="3"/>
        <v>3</v>
      </c>
      <c r="I61" s="49">
        <f t="shared" si="6"/>
        <v>5</v>
      </c>
      <c r="J61" s="70">
        <f>ABS(SUM(C$16:C61)/SUM(D$16:D61)-SUM(C62:C$117)/(SUM(D62:D$117)))</f>
        <v>4.8621894409937895E-3</v>
      </c>
    </row>
    <row r="62" spans="2:10" x14ac:dyDescent="0.25">
      <c r="B62" s="49">
        <v>47</v>
      </c>
      <c r="C62" s="8">
        <v>1</v>
      </c>
      <c r="D62" s="8">
        <f t="shared" si="1"/>
        <v>80</v>
      </c>
      <c r="E62" s="50">
        <f t="shared" si="5"/>
        <v>1.2500000000000001E-2</v>
      </c>
      <c r="F62" s="52">
        <f t="shared" si="2"/>
        <v>2.2564171713297693E-2</v>
      </c>
      <c r="G62" s="52">
        <f>SUM($F$16:F62)</f>
        <v>0.99282355538509859</v>
      </c>
      <c r="H62" s="87">
        <f t="shared" si="3"/>
        <v>3</v>
      </c>
      <c r="I62" s="49">
        <f t="shared" si="6"/>
        <v>5</v>
      </c>
      <c r="J62" s="70">
        <f>ABS(SUM(C$16:C62)/SUM(D$16:D62)-SUM(C63:C$117)/(SUM(D63:D$117)))</f>
        <v>5.207930367504836E-3</v>
      </c>
    </row>
    <row r="63" spans="2:10" x14ac:dyDescent="0.25">
      <c r="B63" s="49">
        <v>48</v>
      </c>
      <c r="C63" s="8">
        <v>1</v>
      </c>
      <c r="D63" s="8">
        <f t="shared" si="1"/>
        <v>80</v>
      </c>
      <c r="E63" s="50">
        <f t="shared" si="5"/>
        <v>1.2500000000000001E-2</v>
      </c>
      <c r="F63" s="52">
        <f t="shared" si="2"/>
        <v>4.5128343426595385E-2</v>
      </c>
      <c r="G63" s="52">
        <f>SUM($F$16:F63)</f>
        <v>1.037951898811694</v>
      </c>
      <c r="H63" s="87">
        <f t="shared" si="3"/>
        <v>3</v>
      </c>
      <c r="I63" s="49">
        <f t="shared" si="6"/>
        <v>5</v>
      </c>
      <c r="J63" s="70">
        <f>ABS(SUM(C$16:C63)/SUM(D$16:D63)-SUM(C64:C$117)/(SUM(D64:D$117)))</f>
        <v>5.5555555555555558E-3</v>
      </c>
    </row>
    <row r="64" spans="2:10" x14ac:dyDescent="0.25">
      <c r="B64" s="49">
        <v>49</v>
      </c>
      <c r="C64" s="8">
        <v>0</v>
      </c>
      <c r="D64" s="8">
        <f t="shared" si="1"/>
        <v>80</v>
      </c>
      <c r="E64" s="50">
        <f t="shared" si="5"/>
        <v>0</v>
      </c>
      <c r="F64" s="52">
        <f t="shared" si="2"/>
        <v>0</v>
      </c>
      <c r="G64" s="52">
        <f>SUM($F$16:F64)</f>
        <v>1.037951898811694</v>
      </c>
      <c r="H64" s="87">
        <f t="shared" si="3"/>
        <v>3</v>
      </c>
      <c r="I64" s="49">
        <f t="shared" si="6"/>
        <v>5</v>
      </c>
      <c r="J64" s="70">
        <f>ABS(SUM(C$16:C64)/SUM(D$16:D64)-SUM(C65:C$117)/(SUM(D65:D$117)))</f>
        <v>5.4149018097805158E-3</v>
      </c>
    </row>
    <row r="65" spans="2:10" x14ac:dyDescent="0.25">
      <c r="B65" s="49">
        <v>50</v>
      </c>
      <c r="C65" s="8">
        <v>1</v>
      </c>
      <c r="D65" s="8">
        <f t="shared" si="1"/>
        <v>80</v>
      </c>
      <c r="E65" s="50">
        <f t="shared" si="5"/>
        <v>1.2500000000000001E-2</v>
      </c>
      <c r="F65" s="52">
        <f t="shared" si="2"/>
        <v>2.2564171713297693E-2</v>
      </c>
      <c r="G65" s="52">
        <f>SUM($F$16:F65)</f>
        <v>1.0605160705249916</v>
      </c>
      <c r="H65" s="87">
        <f t="shared" si="3"/>
        <v>3</v>
      </c>
      <c r="I65" s="49">
        <f t="shared" si="6"/>
        <v>5</v>
      </c>
      <c r="J65" s="70">
        <f>ABS(SUM(C$16:C65)/SUM(D$16:D65)-SUM(C66:C$117)/(SUM(D66:D$117)))</f>
        <v>5.7692307692307696E-3</v>
      </c>
    </row>
    <row r="66" spans="2:10" x14ac:dyDescent="0.25">
      <c r="B66" s="49">
        <v>51</v>
      </c>
      <c r="C66" s="8">
        <v>0</v>
      </c>
      <c r="D66" s="8">
        <f t="shared" si="1"/>
        <v>80</v>
      </c>
      <c r="E66" s="50">
        <f t="shared" si="5"/>
        <v>0</v>
      </c>
      <c r="F66" s="52">
        <f t="shared" si="2"/>
        <v>0</v>
      </c>
      <c r="G66" s="52">
        <f>SUM($F$16:F66)</f>
        <v>1.0605160705249916</v>
      </c>
      <c r="H66" s="87">
        <f t="shared" si="3"/>
        <v>3</v>
      </c>
      <c r="I66" s="49">
        <f t="shared" si="6"/>
        <v>5</v>
      </c>
      <c r="J66" s="70">
        <f>ABS(SUM(C$16:C66)/SUM(D$16:D66)-SUM(C67:C$117)/(SUM(D67:D$117)))</f>
        <v>5.6372549019607842E-3</v>
      </c>
    </row>
    <row r="67" spans="2:10" x14ac:dyDescent="0.25">
      <c r="B67" s="49">
        <v>52</v>
      </c>
      <c r="C67" s="8">
        <v>0</v>
      </c>
      <c r="D67" s="8">
        <f t="shared" si="1"/>
        <v>80</v>
      </c>
      <c r="E67" s="50">
        <f t="shared" si="5"/>
        <v>0</v>
      </c>
      <c r="F67" s="52">
        <f t="shared" si="2"/>
        <v>0</v>
      </c>
      <c r="G67" s="52">
        <f>SUM($F$16:F67)</f>
        <v>1.0605160705249916</v>
      </c>
      <c r="H67" s="87">
        <f t="shared" si="3"/>
        <v>3</v>
      </c>
      <c r="I67" s="49">
        <f t="shared" si="6"/>
        <v>5</v>
      </c>
      <c r="J67" s="70">
        <f>ABS(SUM(C$16:C67)/SUM(D$16:D67)-SUM(C68:C$117)/(SUM(D68:D$117)))</f>
        <v>5.5096153846153854E-3</v>
      </c>
    </row>
    <row r="68" spans="2:10" x14ac:dyDescent="0.25">
      <c r="B68" s="49">
        <v>53</v>
      </c>
      <c r="C68" s="8">
        <v>1</v>
      </c>
      <c r="D68" s="8">
        <f t="shared" si="1"/>
        <v>80</v>
      </c>
      <c r="E68" s="50">
        <f t="shared" si="5"/>
        <v>1.2500000000000001E-2</v>
      </c>
      <c r="F68" s="52">
        <f t="shared" si="2"/>
        <v>2.2564171713297693E-2</v>
      </c>
      <c r="G68" s="52">
        <f>SUM($F$16:F68)</f>
        <v>1.0830802422382892</v>
      </c>
      <c r="H68" s="87">
        <f t="shared" si="3"/>
        <v>3</v>
      </c>
      <c r="I68" s="49">
        <f t="shared" si="6"/>
        <v>5</v>
      </c>
      <c r="J68" s="70">
        <f>ABS(SUM(C$16:C68)/SUM(D$16:D68)-SUM(C69:C$117)/(SUM(D69:D$117)))</f>
        <v>5.8769734308817875E-3</v>
      </c>
    </row>
    <row r="69" spans="2:10" x14ac:dyDescent="0.25">
      <c r="B69" s="49">
        <v>54</v>
      </c>
      <c r="C69" s="8">
        <v>1</v>
      </c>
      <c r="D69" s="8">
        <f t="shared" si="1"/>
        <v>80</v>
      </c>
      <c r="E69" s="50">
        <f t="shared" ref="E69:E117" si="7">C69/D69</f>
        <v>1.2500000000000001E-2</v>
      </c>
      <c r="F69" s="52">
        <f t="shared" si="2"/>
        <v>4.5128343426595385E-2</v>
      </c>
      <c r="G69" s="52">
        <f>SUM($F$16:F69)</f>
        <v>1.1282085856648847</v>
      </c>
      <c r="H69" s="87">
        <f t="shared" si="3"/>
        <v>3</v>
      </c>
      <c r="I69" s="49">
        <f t="shared" ref="I69:I117" si="8">I68</f>
        <v>5</v>
      </c>
      <c r="J69" s="70">
        <f>ABS(SUM(C$16:C69)/SUM(D$16:D69)-SUM(C70:C$117)/(SUM(D70:D$117)))</f>
        <v>6.2500000000000003E-3</v>
      </c>
    </row>
    <row r="70" spans="2:10" x14ac:dyDescent="0.25">
      <c r="B70" s="49">
        <v>55</v>
      </c>
      <c r="C70" s="8">
        <v>0</v>
      </c>
      <c r="D70" s="8">
        <f t="shared" si="1"/>
        <v>80</v>
      </c>
      <c r="E70" s="50">
        <f t="shared" si="7"/>
        <v>0</v>
      </c>
      <c r="F70" s="52">
        <f t="shared" si="2"/>
        <v>0</v>
      </c>
      <c r="G70" s="52">
        <f>SUM($F$16:F70)</f>
        <v>1.1282085856648847</v>
      </c>
      <c r="H70" s="87">
        <f t="shared" si="3"/>
        <v>3</v>
      </c>
      <c r="I70" s="49">
        <f t="shared" si="8"/>
        <v>5</v>
      </c>
      <c r="J70" s="70">
        <f>ABS(SUM(C$16:C70)/SUM(D$16:D70)-SUM(C71:C$117)/(SUM(D71:D$117)))</f>
        <v>6.136363636363636E-3</v>
      </c>
    </row>
    <row r="71" spans="2:10" x14ac:dyDescent="0.25">
      <c r="B71" s="49">
        <v>56</v>
      </c>
      <c r="C71" s="8">
        <v>0</v>
      </c>
      <c r="D71" s="8">
        <f t="shared" si="1"/>
        <v>80</v>
      </c>
      <c r="E71" s="50">
        <f t="shared" si="7"/>
        <v>0</v>
      </c>
      <c r="F71" s="52">
        <f t="shared" si="2"/>
        <v>0</v>
      </c>
      <c r="G71" s="52">
        <f>SUM($F$16:F71)</f>
        <v>1.1282085856648847</v>
      </c>
      <c r="H71" s="87">
        <f t="shared" si="3"/>
        <v>3</v>
      </c>
      <c r="I71" s="49">
        <f t="shared" si="8"/>
        <v>5</v>
      </c>
      <c r="J71" s="70">
        <f>ABS(SUM(C$16:C71)/SUM(D$16:D71)-SUM(C72:C$117)/(SUM(D72:D$117)))</f>
        <v>6.0267857142857146E-3</v>
      </c>
    </row>
    <row r="72" spans="2:10" x14ac:dyDescent="0.25">
      <c r="B72" s="49">
        <v>57</v>
      </c>
      <c r="C72" s="8">
        <v>0</v>
      </c>
      <c r="D72" s="8">
        <f t="shared" si="1"/>
        <v>80</v>
      </c>
      <c r="E72" s="50">
        <f t="shared" si="7"/>
        <v>0</v>
      </c>
      <c r="F72" s="52">
        <f t="shared" si="2"/>
        <v>0</v>
      </c>
      <c r="G72" s="52">
        <f>SUM($F$16:F72)</f>
        <v>1.1282085856648847</v>
      </c>
      <c r="H72" s="87">
        <f t="shared" si="3"/>
        <v>3</v>
      </c>
      <c r="I72" s="49">
        <f t="shared" si="8"/>
        <v>5</v>
      </c>
      <c r="J72" s="70">
        <f>ABS(SUM(C$16:C72)/SUM(D$16:D72)-SUM(C73:C$117)/(SUM(D73:D$117)))</f>
        <v>5.9210526315789476E-3</v>
      </c>
    </row>
    <row r="73" spans="2:10" x14ac:dyDescent="0.25">
      <c r="B73" s="49">
        <v>58</v>
      </c>
      <c r="C73" s="8">
        <v>0</v>
      </c>
      <c r="D73" s="8">
        <f t="shared" si="1"/>
        <v>80</v>
      </c>
      <c r="E73" s="50">
        <f t="shared" si="7"/>
        <v>0</v>
      </c>
      <c r="F73" s="52">
        <f t="shared" si="2"/>
        <v>0</v>
      </c>
      <c r="G73" s="52">
        <f>SUM($F$16:F73)</f>
        <v>1.1282085856648847</v>
      </c>
      <c r="H73" s="87">
        <f t="shared" si="3"/>
        <v>3</v>
      </c>
      <c r="I73" s="49">
        <f t="shared" si="8"/>
        <v>5</v>
      </c>
      <c r="J73" s="70">
        <f>ABS(SUM(C$16:C73)/SUM(D$16:D73)-SUM(C74:C$117)/(SUM(D74:D$117)))</f>
        <v>5.8189655172413797E-3</v>
      </c>
    </row>
    <row r="74" spans="2:10" x14ac:dyDescent="0.25">
      <c r="B74" s="49">
        <v>59</v>
      </c>
      <c r="C74" s="8">
        <v>0</v>
      </c>
      <c r="D74" s="8">
        <f t="shared" si="1"/>
        <v>80</v>
      </c>
      <c r="E74" s="50">
        <f t="shared" si="7"/>
        <v>0</v>
      </c>
      <c r="F74" s="52">
        <f t="shared" si="2"/>
        <v>0</v>
      </c>
      <c r="G74" s="52">
        <f>SUM($F$16:F74)</f>
        <v>1.1282085856648847</v>
      </c>
      <c r="H74" s="87">
        <f t="shared" si="3"/>
        <v>3</v>
      </c>
      <c r="I74" s="49">
        <f t="shared" si="8"/>
        <v>5</v>
      </c>
      <c r="J74" s="70">
        <f>ABS(SUM(C$16:C74)/SUM(D$16:D74)-SUM(C75:C$117)/(SUM(D75:D$117)))</f>
        <v>5.7203389830508475E-3</v>
      </c>
    </row>
    <row r="75" spans="2:10" x14ac:dyDescent="0.25">
      <c r="B75" s="49">
        <v>60</v>
      </c>
      <c r="C75" s="8">
        <v>0</v>
      </c>
      <c r="D75" s="8">
        <f t="shared" si="1"/>
        <v>80</v>
      </c>
      <c r="E75" s="50">
        <f t="shared" si="7"/>
        <v>0</v>
      </c>
      <c r="F75" s="52">
        <f t="shared" si="2"/>
        <v>0</v>
      </c>
      <c r="G75" s="52">
        <f>SUM($F$16:F75)</f>
        <v>1.1282085856648847</v>
      </c>
      <c r="H75" s="87">
        <f t="shared" si="3"/>
        <v>3</v>
      </c>
      <c r="I75" s="49">
        <f t="shared" si="8"/>
        <v>5</v>
      </c>
      <c r="J75" s="70">
        <f>ABS(SUM(C$16:C75)/SUM(D$16:D75)-SUM(C76:C$117)/(SUM(D76:D$117)))</f>
        <v>5.6249999999999998E-3</v>
      </c>
    </row>
    <row r="76" spans="2:10" x14ac:dyDescent="0.25">
      <c r="B76" s="49">
        <v>61</v>
      </c>
      <c r="C76" s="8">
        <v>0</v>
      </c>
      <c r="D76" s="8">
        <f t="shared" si="1"/>
        <v>80</v>
      </c>
      <c r="E76" s="50">
        <f t="shared" si="7"/>
        <v>0</v>
      </c>
      <c r="F76" s="52">
        <f t="shared" si="2"/>
        <v>0</v>
      </c>
      <c r="G76" s="52">
        <f>SUM($F$16:F76)</f>
        <v>1.1282085856648847</v>
      </c>
      <c r="H76" s="87">
        <f t="shared" si="3"/>
        <v>3</v>
      </c>
      <c r="I76" s="49">
        <f t="shared" si="8"/>
        <v>5</v>
      </c>
      <c r="J76" s="70">
        <f>ABS(SUM(C$16:C76)/SUM(D$16:D76)-SUM(C77:C$117)/(SUM(D77:D$117)))</f>
        <v>5.5327868852459014E-3</v>
      </c>
    </row>
    <row r="77" spans="2:10" x14ac:dyDescent="0.25">
      <c r="B77" s="49">
        <v>62</v>
      </c>
      <c r="C77" s="8">
        <v>0</v>
      </c>
      <c r="D77" s="8">
        <f t="shared" si="1"/>
        <v>80</v>
      </c>
      <c r="E77" s="50">
        <f t="shared" si="7"/>
        <v>0</v>
      </c>
      <c r="F77" s="52">
        <f t="shared" si="2"/>
        <v>0</v>
      </c>
      <c r="G77" s="52">
        <f>SUM($F$16:F77)</f>
        <v>1.1282085856648847</v>
      </c>
      <c r="H77" s="87">
        <f t="shared" si="3"/>
        <v>3</v>
      </c>
      <c r="I77" s="49">
        <f t="shared" si="8"/>
        <v>5</v>
      </c>
      <c r="J77" s="70">
        <f>ABS(SUM(C$16:C77)/SUM(D$16:D77)-SUM(C78:C$117)/(SUM(D78:D$117)))</f>
        <v>5.4435483870967742E-3</v>
      </c>
    </row>
    <row r="78" spans="2:10" x14ac:dyDescent="0.25">
      <c r="B78" s="49">
        <v>63</v>
      </c>
      <c r="C78" s="8">
        <v>0</v>
      </c>
      <c r="D78" s="8">
        <f t="shared" si="1"/>
        <v>80</v>
      </c>
      <c r="E78" s="50">
        <f t="shared" si="7"/>
        <v>0</v>
      </c>
      <c r="F78" s="52">
        <f t="shared" si="2"/>
        <v>0</v>
      </c>
      <c r="G78" s="52">
        <f>SUM($F$16:F78)</f>
        <v>1.1282085856648847</v>
      </c>
      <c r="H78" s="87">
        <f t="shared" si="3"/>
        <v>3</v>
      </c>
      <c r="I78" s="49">
        <f t="shared" si="8"/>
        <v>5</v>
      </c>
      <c r="J78" s="70">
        <f>ABS(SUM(C$16:C78)/SUM(D$16:D78)-SUM(C79:C$117)/(SUM(D79:D$117)))</f>
        <v>5.3571428571428572E-3</v>
      </c>
    </row>
    <row r="79" spans="2:10" x14ac:dyDescent="0.25">
      <c r="B79" s="49">
        <v>64</v>
      </c>
      <c r="C79" s="8">
        <v>0</v>
      </c>
      <c r="D79" s="8">
        <f t="shared" si="1"/>
        <v>80</v>
      </c>
      <c r="E79" s="50">
        <f t="shared" si="7"/>
        <v>0</v>
      </c>
      <c r="F79" s="52">
        <f t="shared" si="2"/>
        <v>0</v>
      </c>
      <c r="G79" s="52">
        <f>SUM($F$16:F79)</f>
        <v>1.1282085856648847</v>
      </c>
      <c r="H79" s="87">
        <f t="shared" si="3"/>
        <v>3</v>
      </c>
      <c r="I79" s="49">
        <f t="shared" si="8"/>
        <v>5</v>
      </c>
      <c r="J79" s="70">
        <f>ABS(SUM(C$16:C79)/SUM(D$16:D79)-SUM(C80:C$117)/(SUM(D80:D$117)))</f>
        <v>5.2734375000000003E-3</v>
      </c>
    </row>
    <row r="80" spans="2:10" x14ac:dyDescent="0.25">
      <c r="B80" s="49">
        <v>65</v>
      </c>
      <c r="C80" s="8">
        <v>0</v>
      </c>
      <c r="D80" s="8">
        <f t="shared" si="1"/>
        <v>80</v>
      </c>
      <c r="E80" s="50">
        <f t="shared" si="7"/>
        <v>0</v>
      </c>
      <c r="F80" s="52">
        <f t="shared" si="2"/>
        <v>0</v>
      </c>
      <c r="G80" s="52">
        <f>SUM($F$16:F80)</f>
        <v>1.1282085856648847</v>
      </c>
      <c r="H80" s="87">
        <f t="shared" si="3"/>
        <v>3</v>
      </c>
      <c r="I80" s="49">
        <f t="shared" si="8"/>
        <v>5</v>
      </c>
      <c r="J80" s="70">
        <f>ABS(SUM(C$16:C80)/SUM(D$16:D80)-SUM(C81:C$117)/(SUM(D81:D$117)))</f>
        <v>5.1923076923076922E-3</v>
      </c>
    </row>
    <row r="81" spans="2:10" x14ac:dyDescent="0.25">
      <c r="B81" s="49">
        <v>66</v>
      </c>
      <c r="C81" s="8">
        <v>0</v>
      </c>
      <c r="D81" s="8">
        <f t="shared" si="1"/>
        <v>80</v>
      </c>
      <c r="E81" s="50">
        <f t="shared" si="7"/>
        <v>0</v>
      </c>
      <c r="F81" s="52">
        <f t="shared" si="2"/>
        <v>0</v>
      </c>
      <c r="G81" s="52">
        <f>SUM($F$16:F81)</f>
        <v>1.1282085856648847</v>
      </c>
      <c r="H81" s="87">
        <f t="shared" si="3"/>
        <v>3</v>
      </c>
      <c r="I81" s="49">
        <f t="shared" si="8"/>
        <v>5</v>
      </c>
      <c r="J81" s="70">
        <f>ABS(SUM(C$16:C81)/SUM(D$16:D81)-SUM(C82:C$117)/(SUM(D82:D$117)))</f>
        <v>5.1136363636363636E-3</v>
      </c>
    </row>
    <row r="82" spans="2:10" x14ac:dyDescent="0.25">
      <c r="B82" s="49">
        <v>67</v>
      </c>
      <c r="C82" s="8">
        <v>0</v>
      </c>
      <c r="D82" s="8">
        <f t="shared" ref="D82:D117" si="9">D81</f>
        <v>80</v>
      </c>
      <c r="E82" s="50">
        <f t="shared" si="7"/>
        <v>0</v>
      </c>
      <c r="F82" s="52">
        <f t="shared" ref="F82:F117" si="10">IF(C$14=0.01,MAX(0,C82*LN($D$11/$D$10)+(D82-C82)*LN((1-$D$11)/(1-$D$10))+F81),IF(C$14=0.05,MAX(0,C82*LN($E$11/$E$10)+(D82-C82)*LN((1-$E$11)/(1-$E$10))+F81),MAX(0,C82*LN($F$11/$F$10)+(D82-C82)*LN((1-$F$11)/(1-$F$10))+F81)))</f>
        <v>0</v>
      </c>
      <c r="G82" s="52">
        <f>SUM($F$16:F82)</f>
        <v>1.1282085856648847</v>
      </c>
      <c r="H82" s="87">
        <f t="shared" ref="H82:H117" si="11">H81</f>
        <v>3</v>
      </c>
      <c r="I82" s="49">
        <f t="shared" si="8"/>
        <v>5</v>
      </c>
      <c r="J82" s="70">
        <f>ABS(SUM(C$16:C82)/SUM(D$16:D82)-SUM(C83:C$117)/(SUM(D83:D$117)))</f>
        <v>5.0373134328358209E-3</v>
      </c>
    </row>
    <row r="83" spans="2:10" x14ac:dyDescent="0.25">
      <c r="B83" s="49">
        <v>68</v>
      </c>
      <c r="C83" s="8">
        <v>0</v>
      </c>
      <c r="D83" s="8">
        <f t="shared" si="9"/>
        <v>80</v>
      </c>
      <c r="E83" s="50">
        <f t="shared" si="7"/>
        <v>0</v>
      </c>
      <c r="F83" s="52">
        <f t="shared" si="10"/>
        <v>0</v>
      </c>
      <c r="G83" s="52">
        <f>SUM($F$16:F83)</f>
        <v>1.1282085856648847</v>
      </c>
      <c r="H83" s="87">
        <f t="shared" si="11"/>
        <v>3</v>
      </c>
      <c r="I83" s="49">
        <f t="shared" si="8"/>
        <v>5</v>
      </c>
      <c r="J83" s="70">
        <f>ABS(SUM(C$16:C83)/SUM(D$16:D83)-SUM(C84:C$117)/(SUM(D84:D$117)))</f>
        <v>4.9632352941176468E-3</v>
      </c>
    </row>
    <row r="84" spans="2:10" x14ac:dyDescent="0.25">
      <c r="B84" s="49">
        <v>69</v>
      </c>
      <c r="C84" s="8">
        <v>0</v>
      </c>
      <c r="D84" s="8">
        <f t="shared" si="9"/>
        <v>80</v>
      </c>
      <c r="E84" s="50">
        <f t="shared" si="7"/>
        <v>0</v>
      </c>
      <c r="F84" s="52">
        <f t="shared" si="10"/>
        <v>0</v>
      </c>
      <c r="G84" s="52">
        <f>SUM($F$16:F84)</f>
        <v>1.1282085856648847</v>
      </c>
      <c r="H84" s="87">
        <f t="shared" si="11"/>
        <v>3</v>
      </c>
      <c r="I84" s="49">
        <f t="shared" si="8"/>
        <v>5</v>
      </c>
      <c r="J84" s="70">
        <f>ABS(SUM(C$16:C84)/SUM(D$16:D84)-SUM(C85:C$117)/(SUM(D85:D$117)))</f>
        <v>4.8913043478260873E-3</v>
      </c>
    </row>
    <row r="85" spans="2:10" x14ac:dyDescent="0.25">
      <c r="B85" s="49">
        <v>70</v>
      </c>
      <c r="C85" s="8">
        <v>0</v>
      </c>
      <c r="D85" s="8">
        <f t="shared" si="9"/>
        <v>80</v>
      </c>
      <c r="E85" s="50">
        <f t="shared" si="7"/>
        <v>0</v>
      </c>
      <c r="F85" s="52">
        <f t="shared" si="10"/>
        <v>0</v>
      </c>
      <c r="G85" s="52">
        <f>SUM($F$16:F85)</f>
        <v>1.1282085856648847</v>
      </c>
      <c r="H85" s="87">
        <f t="shared" si="11"/>
        <v>3</v>
      </c>
      <c r="I85" s="49">
        <f t="shared" si="8"/>
        <v>5</v>
      </c>
      <c r="J85" s="70">
        <f>ABS(SUM(C$16:C85)/SUM(D$16:D85)-SUM(C86:C$117)/(SUM(D86:D$117)))</f>
        <v>4.8214285714285711E-3</v>
      </c>
    </row>
    <row r="86" spans="2:10" x14ac:dyDescent="0.25">
      <c r="B86" s="49">
        <v>71</v>
      </c>
      <c r="C86" s="8">
        <v>0</v>
      </c>
      <c r="D86" s="8">
        <f t="shared" si="9"/>
        <v>80</v>
      </c>
      <c r="E86" s="50">
        <f t="shared" si="7"/>
        <v>0</v>
      </c>
      <c r="F86" s="52">
        <f t="shared" si="10"/>
        <v>0</v>
      </c>
      <c r="G86" s="52">
        <f>SUM($F$16:F86)</f>
        <v>1.1282085856648847</v>
      </c>
      <c r="H86" s="87">
        <f t="shared" si="11"/>
        <v>3</v>
      </c>
      <c r="I86" s="49">
        <f t="shared" si="8"/>
        <v>5</v>
      </c>
      <c r="J86" s="70">
        <f>ABS(SUM(C$16:C86)/SUM(D$16:D86)-SUM(C87:C$117)/(SUM(D87:D$117)))</f>
        <v>4.7535211267605631E-3</v>
      </c>
    </row>
    <row r="87" spans="2:10" x14ac:dyDescent="0.25">
      <c r="B87" s="49">
        <v>72</v>
      </c>
      <c r="C87" s="8">
        <v>0</v>
      </c>
      <c r="D87" s="8">
        <f t="shared" si="9"/>
        <v>80</v>
      </c>
      <c r="E87" s="50">
        <f t="shared" si="7"/>
        <v>0</v>
      </c>
      <c r="F87" s="52">
        <f t="shared" si="10"/>
        <v>0</v>
      </c>
      <c r="G87" s="52">
        <f>SUM($F$16:F87)</f>
        <v>1.1282085856648847</v>
      </c>
      <c r="H87" s="87">
        <f t="shared" si="11"/>
        <v>3</v>
      </c>
      <c r="I87" s="49">
        <f t="shared" si="8"/>
        <v>5</v>
      </c>
      <c r="J87" s="70">
        <f>ABS(SUM(C$16:C87)/SUM(D$16:D87)-SUM(C88:C$117)/(SUM(D88:D$117)))</f>
        <v>4.6874999999999998E-3</v>
      </c>
    </row>
    <row r="88" spans="2:10" x14ac:dyDescent="0.25">
      <c r="B88" s="49">
        <v>73</v>
      </c>
      <c r="C88" s="8">
        <v>0</v>
      </c>
      <c r="D88" s="8">
        <f t="shared" si="9"/>
        <v>80</v>
      </c>
      <c r="E88" s="50">
        <f t="shared" si="7"/>
        <v>0</v>
      </c>
      <c r="F88" s="52">
        <f t="shared" si="10"/>
        <v>0</v>
      </c>
      <c r="G88" s="52">
        <f>SUM($F$16:F88)</f>
        <v>1.1282085856648847</v>
      </c>
      <c r="H88" s="87">
        <f t="shared" si="11"/>
        <v>3</v>
      </c>
      <c r="I88" s="49">
        <f t="shared" si="8"/>
        <v>5</v>
      </c>
      <c r="J88" s="70">
        <f>ABS(SUM(C$16:C88)/SUM(D$16:D88)-SUM(C89:C$117)/(SUM(D89:D$117)))</f>
        <v>4.6232876712328768E-3</v>
      </c>
    </row>
    <row r="89" spans="2:10" x14ac:dyDescent="0.25">
      <c r="B89" s="49">
        <v>74</v>
      </c>
      <c r="C89" s="8">
        <v>0</v>
      </c>
      <c r="D89" s="8">
        <f t="shared" si="9"/>
        <v>80</v>
      </c>
      <c r="E89" s="50">
        <f t="shared" si="7"/>
        <v>0</v>
      </c>
      <c r="F89" s="52">
        <f t="shared" si="10"/>
        <v>0</v>
      </c>
      <c r="G89" s="52">
        <f>SUM($F$16:F89)</f>
        <v>1.1282085856648847</v>
      </c>
      <c r="H89" s="87">
        <f t="shared" si="11"/>
        <v>3</v>
      </c>
      <c r="I89" s="49">
        <f t="shared" si="8"/>
        <v>5</v>
      </c>
      <c r="J89" s="70">
        <f>ABS(SUM(C$16:C89)/SUM(D$16:D89)-SUM(C90:C$117)/(SUM(D90:D$117)))</f>
        <v>4.5608108108108111E-3</v>
      </c>
    </row>
    <row r="90" spans="2:10" x14ac:dyDescent="0.25">
      <c r="B90" s="49">
        <v>75</v>
      </c>
      <c r="C90" s="8">
        <v>0</v>
      </c>
      <c r="D90" s="8">
        <f t="shared" si="9"/>
        <v>80</v>
      </c>
      <c r="E90" s="50">
        <f t="shared" si="7"/>
        <v>0</v>
      </c>
      <c r="F90" s="52">
        <f t="shared" si="10"/>
        <v>0</v>
      </c>
      <c r="G90" s="52">
        <f>SUM($F$16:F90)</f>
        <v>1.1282085856648847</v>
      </c>
      <c r="H90" s="87">
        <f t="shared" si="11"/>
        <v>3</v>
      </c>
      <c r="I90" s="49">
        <f t="shared" si="8"/>
        <v>5</v>
      </c>
      <c r="J90" s="70">
        <f>ABS(SUM(C$16:C90)/SUM(D$16:D90)-SUM(C91:C$117)/(SUM(D91:D$117)))</f>
        <v>4.4999999999999997E-3</v>
      </c>
    </row>
    <row r="91" spans="2:10" x14ac:dyDescent="0.25">
      <c r="B91" s="49">
        <v>76</v>
      </c>
      <c r="C91" s="8">
        <v>0</v>
      </c>
      <c r="D91" s="8">
        <f t="shared" si="9"/>
        <v>80</v>
      </c>
      <c r="E91" s="50">
        <f t="shared" si="7"/>
        <v>0</v>
      </c>
      <c r="F91" s="52">
        <f t="shared" si="10"/>
        <v>0</v>
      </c>
      <c r="G91" s="52">
        <f>SUM($F$16:F91)</f>
        <v>1.1282085856648847</v>
      </c>
      <c r="H91" s="87">
        <f t="shared" si="11"/>
        <v>3</v>
      </c>
      <c r="I91" s="49">
        <f t="shared" si="8"/>
        <v>5</v>
      </c>
      <c r="J91" s="70">
        <f>ABS(SUM(C$16:C91)/SUM(D$16:D91)-SUM(C92:C$117)/(SUM(D92:D$117)))</f>
        <v>4.4407894736842105E-3</v>
      </c>
    </row>
    <row r="92" spans="2:10" x14ac:dyDescent="0.25">
      <c r="B92" s="49">
        <v>77</v>
      </c>
      <c r="C92" s="8">
        <v>0</v>
      </c>
      <c r="D92" s="8">
        <f t="shared" si="9"/>
        <v>80</v>
      </c>
      <c r="E92" s="50">
        <f t="shared" si="7"/>
        <v>0</v>
      </c>
      <c r="F92" s="52">
        <f t="shared" si="10"/>
        <v>0</v>
      </c>
      <c r="G92" s="52">
        <f>SUM($F$16:F92)</f>
        <v>1.1282085856648847</v>
      </c>
      <c r="H92" s="87">
        <f t="shared" si="11"/>
        <v>3</v>
      </c>
      <c r="I92" s="49">
        <f t="shared" si="8"/>
        <v>5</v>
      </c>
      <c r="J92" s="70">
        <f>ABS(SUM(C$16:C92)/SUM(D$16:D92)-SUM(C93:C$117)/(SUM(D93:D$117)))</f>
        <v>4.3831168831168828E-3</v>
      </c>
    </row>
    <row r="93" spans="2:10" x14ac:dyDescent="0.25">
      <c r="B93" s="49">
        <v>78</v>
      </c>
      <c r="C93" s="8">
        <v>0</v>
      </c>
      <c r="D93" s="8">
        <f t="shared" si="9"/>
        <v>80</v>
      </c>
      <c r="E93" s="50">
        <f t="shared" si="7"/>
        <v>0</v>
      </c>
      <c r="F93" s="52">
        <f t="shared" si="10"/>
        <v>0</v>
      </c>
      <c r="G93" s="52">
        <f>SUM($F$16:F93)</f>
        <v>1.1282085856648847</v>
      </c>
      <c r="H93" s="87">
        <f t="shared" si="11"/>
        <v>3</v>
      </c>
      <c r="I93" s="49">
        <f t="shared" si="8"/>
        <v>5</v>
      </c>
      <c r="J93" s="70">
        <f>ABS(SUM(C$16:C93)/SUM(D$16:D93)-SUM(C94:C$117)/(SUM(D94:D$117)))</f>
        <v>4.3269230769230772E-3</v>
      </c>
    </row>
    <row r="94" spans="2:10" x14ac:dyDescent="0.25">
      <c r="B94" s="49">
        <v>79</v>
      </c>
      <c r="C94" s="8">
        <v>0</v>
      </c>
      <c r="D94" s="8">
        <f t="shared" si="9"/>
        <v>80</v>
      </c>
      <c r="E94" s="50">
        <f t="shared" si="7"/>
        <v>0</v>
      </c>
      <c r="F94" s="52">
        <f t="shared" si="10"/>
        <v>0</v>
      </c>
      <c r="G94" s="52">
        <f>SUM($F$16:F94)</f>
        <v>1.1282085856648847</v>
      </c>
      <c r="H94" s="87">
        <f t="shared" si="11"/>
        <v>3</v>
      </c>
      <c r="I94" s="49">
        <f t="shared" si="8"/>
        <v>5</v>
      </c>
      <c r="J94" s="70">
        <f>ABS(SUM(C$16:C94)/SUM(D$16:D94)-SUM(C95:C$117)/(SUM(D95:D$117)))</f>
        <v>4.2721518987341774E-3</v>
      </c>
    </row>
    <row r="95" spans="2:10" x14ac:dyDescent="0.25">
      <c r="B95" s="49">
        <v>80</v>
      </c>
      <c r="C95" s="8">
        <v>0</v>
      </c>
      <c r="D95" s="8">
        <f t="shared" si="9"/>
        <v>80</v>
      </c>
      <c r="E95" s="50">
        <f t="shared" si="7"/>
        <v>0</v>
      </c>
      <c r="F95" s="52">
        <f t="shared" si="10"/>
        <v>0</v>
      </c>
      <c r="G95" s="52">
        <f>SUM($F$16:F95)</f>
        <v>1.1282085856648847</v>
      </c>
      <c r="H95" s="87">
        <f t="shared" si="11"/>
        <v>3</v>
      </c>
      <c r="I95" s="49">
        <f t="shared" si="8"/>
        <v>5</v>
      </c>
      <c r="J95" s="70">
        <f>ABS(SUM(C$16:C95)/SUM(D$16:D95)-SUM(C96:C$117)/(SUM(D96:D$117)))</f>
        <v>4.2187500000000003E-3</v>
      </c>
    </row>
    <row r="96" spans="2:10" x14ac:dyDescent="0.25">
      <c r="B96" s="49">
        <v>81</v>
      </c>
      <c r="C96" s="8">
        <v>0</v>
      </c>
      <c r="D96" s="8">
        <f t="shared" si="9"/>
        <v>80</v>
      </c>
      <c r="E96" s="50">
        <f t="shared" si="7"/>
        <v>0</v>
      </c>
      <c r="F96" s="52">
        <f t="shared" si="10"/>
        <v>0</v>
      </c>
      <c r="G96" s="52">
        <f>SUM($F$16:F96)</f>
        <v>1.1282085856648847</v>
      </c>
      <c r="H96" s="87">
        <f t="shared" si="11"/>
        <v>3</v>
      </c>
      <c r="I96" s="49">
        <f t="shared" si="8"/>
        <v>5</v>
      </c>
      <c r="J96" s="70">
        <f>ABS(SUM(C$16:C96)/SUM(D$16:D96)-SUM(C97:C$117)/(SUM(D97:D$117)))</f>
        <v>4.1666666666666666E-3</v>
      </c>
    </row>
    <row r="97" spans="2:10" x14ac:dyDescent="0.25">
      <c r="B97" s="49">
        <v>82</v>
      </c>
      <c r="C97" s="8">
        <v>0</v>
      </c>
      <c r="D97" s="8">
        <f t="shared" si="9"/>
        <v>80</v>
      </c>
      <c r="E97" s="50">
        <f t="shared" si="7"/>
        <v>0</v>
      </c>
      <c r="F97" s="52">
        <f t="shared" si="10"/>
        <v>0</v>
      </c>
      <c r="G97" s="52">
        <f>SUM($F$16:F97)</f>
        <v>1.1282085856648847</v>
      </c>
      <c r="H97" s="87">
        <f t="shared" si="11"/>
        <v>3</v>
      </c>
      <c r="I97" s="49">
        <f t="shared" si="8"/>
        <v>5</v>
      </c>
      <c r="J97" s="70">
        <f>ABS(SUM(C$16:C97)/SUM(D$16:D97)-SUM(C98:C$117)/(SUM(D98:D$117)))</f>
        <v>4.1158536585365856E-3</v>
      </c>
    </row>
    <row r="98" spans="2:10" x14ac:dyDescent="0.25">
      <c r="B98" s="49">
        <v>83</v>
      </c>
      <c r="C98" s="8">
        <v>0</v>
      </c>
      <c r="D98" s="8">
        <f t="shared" si="9"/>
        <v>80</v>
      </c>
      <c r="E98" s="50">
        <f t="shared" si="7"/>
        <v>0</v>
      </c>
      <c r="F98" s="52">
        <f t="shared" si="10"/>
        <v>0</v>
      </c>
      <c r="G98" s="52">
        <f>SUM($F$16:F98)</f>
        <v>1.1282085856648847</v>
      </c>
      <c r="H98" s="87">
        <f t="shared" si="11"/>
        <v>3</v>
      </c>
      <c r="I98" s="49">
        <f t="shared" si="8"/>
        <v>5</v>
      </c>
      <c r="J98" s="70">
        <f>ABS(SUM(C$16:C98)/SUM(D$16:D98)-SUM(C99:C$117)/(SUM(D99:D$117)))</f>
        <v>4.0662650602409636E-3</v>
      </c>
    </row>
    <row r="99" spans="2:10" x14ac:dyDescent="0.25">
      <c r="B99" s="49">
        <v>84</v>
      </c>
      <c r="C99" s="8">
        <v>0</v>
      </c>
      <c r="D99" s="8">
        <f t="shared" si="9"/>
        <v>80</v>
      </c>
      <c r="E99" s="50">
        <f t="shared" si="7"/>
        <v>0</v>
      </c>
      <c r="F99" s="52">
        <f t="shared" si="10"/>
        <v>0</v>
      </c>
      <c r="G99" s="52">
        <f>SUM($F$16:F99)</f>
        <v>1.1282085856648847</v>
      </c>
      <c r="H99" s="87">
        <f t="shared" si="11"/>
        <v>3</v>
      </c>
      <c r="I99" s="49">
        <f t="shared" si="8"/>
        <v>5</v>
      </c>
      <c r="J99" s="70">
        <f>ABS(SUM(C$16:C99)/SUM(D$16:D99)-SUM(C100:C$117)/(SUM(D100:D$117)))</f>
        <v>4.0178571428571425E-3</v>
      </c>
    </row>
    <row r="100" spans="2:10" x14ac:dyDescent="0.25">
      <c r="B100" s="49">
        <v>85</v>
      </c>
      <c r="C100" s="8">
        <v>0</v>
      </c>
      <c r="D100" s="8">
        <f t="shared" si="9"/>
        <v>80</v>
      </c>
      <c r="E100" s="50">
        <f t="shared" si="7"/>
        <v>0</v>
      </c>
      <c r="F100" s="52">
        <f t="shared" si="10"/>
        <v>0</v>
      </c>
      <c r="G100" s="52">
        <f>SUM($F$16:F100)</f>
        <v>1.1282085856648847</v>
      </c>
      <c r="H100" s="87">
        <f t="shared" si="11"/>
        <v>3</v>
      </c>
      <c r="I100" s="49">
        <f t="shared" si="8"/>
        <v>5</v>
      </c>
      <c r="J100" s="70">
        <f>ABS(SUM(C$16:C100)/SUM(D$16:D100)-SUM(C101:C$117)/(SUM(D101:D$117)))</f>
        <v>3.9705882352941172E-3</v>
      </c>
    </row>
    <row r="101" spans="2:10" x14ac:dyDescent="0.25">
      <c r="B101" s="49">
        <v>86</v>
      </c>
      <c r="C101" s="8">
        <v>0</v>
      </c>
      <c r="D101" s="8">
        <f t="shared" si="9"/>
        <v>80</v>
      </c>
      <c r="E101" s="50">
        <f t="shared" si="7"/>
        <v>0</v>
      </c>
      <c r="F101" s="52">
        <f t="shared" si="10"/>
        <v>0</v>
      </c>
      <c r="G101" s="52">
        <f>SUM($F$16:F101)</f>
        <v>1.1282085856648847</v>
      </c>
      <c r="H101" s="87">
        <f t="shared" si="11"/>
        <v>3</v>
      </c>
      <c r="I101" s="49">
        <f t="shared" si="8"/>
        <v>5</v>
      </c>
      <c r="J101" s="70">
        <f>ABS(SUM(C$16:C101)/SUM(D$16:D101)-SUM(C102:C$117)/(SUM(D102:D$117)))</f>
        <v>3.9244186046511632E-3</v>
      </c>
    </row>
    <row r="102" spans="2:10" x14ac:dyDescent="0.25">
      <c r="B102" s="49">
        <v>87</v>
      </c>
      <c r="C102" s="8">
        <v>0</v>
      </c>
      <c r="D102" s="8">
        <f t="shared" si="9"/>
        <v>80</v>
      </c>
      <c r="E102" s="50">
        <f t="shared" si="7"/>
        <v>0</v>
      </c>
      <c r="F102" s="52">
        <f t="shared" si="10"/>
        <v>0</v>
      </c>
      <c r="G102" s="52">
        <f>SUM($F$16:F102)</f>
        <v>1.1282085856648847</v>
      </c>
      <c r="H102" s="87">
        <f t="shared" si="11"/>
        <v>3</v>
      </c>
      <c r="I102" s="49">
        <f t="shared" si="8"/>
        <v>5</v>
      </c>
      <c r="J102" s="70">
        <f>ABS(SUM(C$16:C102)/SUM(D$16:D102)-SUM(C103:C$117)/(SUM(D103:D$117)))</f>
        <v>3.8793103448275862E-3</v>
      </c>
    </row>
    <row r="103" spans="2:10" x14ac:dyDescent="0.25">
      <c r="B103" s="49">
        <v>88</v>
      </c>
      <c r="C103" s="8">
        <v>0</v>
      </c>
      <c r="D103" s="8">
        <f t="shared" si="9"/>
        <v>80</v>
      </c>
      <c r="E103" s="50">
        <f t="shared" si="7"/>
        <v>0</v>
      </c>
      <c r="F103" s="52">
        <f t="shared" si="10"/>
        <v>0</v>
      </c>
      <c r="G103" s="52">
        <f>SUM($F$16:F103)</f>
        <v>1.1282085856648847</v>
      </c>
      <c r="H103" s="87">
        <f t="shared" si="11"/>
        <v>3</v>
      </c>
      <c r="I103" s="49">
        <f t="shared" si="8"/>
        <v>5</v>
      </c>
      <c r="J103" s="70">
        <f>ABS(SUM(C$16:C103)/SUM(D$16:D103)-SUM(C104:C$117)/(SUM(D104:D$117)))</f>
        <v>3.8352272727272727E-3</v>
      </c>
    </row>
    <row r="104" spans="2:10" x14ac:dyDescent="0.25">
      <c r="B104" s="49">
        <v>89</v>
      </c>
      <c r="C104" s="8">
        <v>0</v>
      </c>
      <c r="D104" s="8">
        <f t="shared" si="9"/>
        <v>80</v>
      </c>
      <c r="E104" s="50">
        <f t="shared" si="7"/>
        <v>0</v>
      </c>
      <c r="F104" s="52">
        <f t="shared" si="10"/>
        <v>0</v>
      </c>
      <c r="G104" s="52">
        <f>SUM($F$16:F104)</f>
        <v>1.1282085856648847</v>
      </c>
      <c r="H104" s="87">
        <f t="shared" si="11"/>
        <v>3</v>
      </c>
      <c r="I104" s="49">
        <f t="shared" si="8"/>
        <v>5</v>
      </c>
      <c r="J104" s="70">
        <f>ABS(SUM(C$16:C104)/SUM(D$16:D104)-SUM(C105:C$117)/(SUM(D105:D$117)))</f>
        <v>3.7921348314606741E-3</v>
      </c>
    </row>
    <row r="105" spans="2:10" x14ac:dyDescent="0.25">
      <c r="B105" s="49">
        <v>90</v>
      </c>
      <c r="C105" s="8">
        <v>0</v>
      </c>
      <c r="D105" s="8">
        <f t="shared" si="9"/>
        <v>80</v>
      </c>
      <c r="E105" s="50">
        <f t="shared" si="7"/>
        <v>0</v>
      </c>
      <c r="F105" s="52">
        <f t="shared" si="10"/>
        <v>0</v>
      </c>
      <c r="G105" s="52">
        <f>SUM($F$16:F105)</f>
        <v>1.1282085856648847</v>
      </c>
      <c r="H105" s="87">
        <f t="shared" si="11"/>
        <v>3</v>
      </c>
      <c r="I105" s="49">
        <f t="shared" si="8"/>
        <v>5</v>
      </c>
      <c r="J105" s="70">
        <f>ABS(SUM(C$16:C105)/SUM(D$16:D105)-SUM(C106:C$117)/(SUM(D106:D$117)))</f>
        <v>3.7499999999999999E-3</v>
      </c>
    </row>
    <row r="106" spans="2:10" x14ac:dyDescent="0.25">
      <c r="B106" s="49">
        <v>91</v>
      </c>
      <c r="C106" s="8">
        <v>0</v>
      </c>
      <c r="D106" s="8">
        <f t="shared" si="9"/>
        <v>80</v>
      </c>
      <c r="E106" s="50">
        <f t="shared" si="7"/>
        <v>0</v>
      </c>
      <c r="F106" s="52">
        <f t="shared" si="10"/>
        <v>0</v>
      </c>
      <c r="G106" s="52">
        <f>SUM($F$16:F106)</f>
        <v>1.1282085856648847</v>
      </c>
      <c r="H106" s="87">
        <f t="shared" si="11"/>
        <v>3</v>
      </c>
      <c r="I106" s="49">
        <f t="shared" si="8"/>
        <v>5</v>
      </c>
      <c r="J106" s="70">
        <f>ABS(SUM(C$16:C106)/SUM(D$16:D106)-SUM(C107:C$117)/(SUM(D107:D$117)))</f>
        <v>3.7087912087912086E-3</v>
      </c>
    </row>
    <row r="107" spans="2:10" x14ac:dyDescent="0.25">
      <c r="B107" s="49">
        <v>92</v>
      </c>
      <c r="C107" s="8">
        <v>0</v>
      </c>
      <c r="D107" s="8">
        <f t="shared" si="9"/>
        <v>80</v>
      </c>
      <c r="E107" s="50">
        <f t="shared" si="7"/>
        <v>0</v>
      </c>
      <c r="F107" s="52">
        <f t="shared" si="10"/>
        <v>0</v>
      </c>
      <c r="G107" s="52">
        <f>SUM($F$16:F107)</f>
        <v>1.1282085856648847</v>
      </c>
      <c r="H107" s="87">
        <f t="shared" si="11"/>
        <v>3</v>
      </c>
      <c r="I107" s="49">
        <f t="shared" si="8"/>
        <v>5</v>
      </c>
      <c r="J107" s="70">
        <f>ABS(SUM(C$16:C107)/SUM(D$16:D107)-SUM(C108:C$117)/(SUM(D108:D$117)))</f>
        <v>3.6684782608695653E-3</v>
      </c>
    </row>
    <row r="108" spans="2:10" x14ac:dyDescent="0.25">
      <c r="B108" s="49">
        <v>93</v>
      </c>
      <c r="C108" s="8">
        <v>0</v>
      </c>
      <c r="D108" s="8">
        <f t="shared" si="9"/>
        <v>80</v>
      </c>
      <c r="E108" s="50">
        <f t="shared" si="7"/>
        <v>0</v>
      </c>
      <c r="F108" s="52">
        <f t="shared" si="10"/>
        <v>0</v>
      </c>
      <c r="G108" s="52">
        <f>SUM($F$16:F108)</f>
        <v>1.1282085856648847</v>
      </c>
      <c r="H108" s="87">
        <f t="shared" si="11"/>
        <v>3</v>
      </c>
      <c r="I108" s="49">
        <f t="shared" si="8"/>
        <v>5</v>
      </c>
      <c r="J108" s="70">
        <f>ABS(SUM(C$16:C108)/SUM(D$16:D108)-SUM(C109:C$117)/(SUM(D109:D$117)))</f>
        <v>3.6290322580645163E-3</v>
      </c>
    </row>
    <row r="109" spans="2:10" x14ac:dyDescent="0.25">
      <c r="B109" s="49">
        <v>94</v>
      </c>
      <c r="C109" s="8">
        <v>0</v>
      </c>
      <c r="D109" s="8">
        <f t="shared" si="9"/>
        <v>80</v>
      </c>
      <c r="E109" s="50">
        <f t="shared" si="7"/>
        <v>0</v>
      </c>
      <c r="F109" s="52">
        <f t="shared" si="10"/>
        <v>0</v>
      </c>
      <c r="G109" s="52">
        <f>SUM($F$16:F109)</f>
        <v>1.1282085856648847</v>
      </c>
      <c r="H109" s="87">
        <f t="shared" si="11"/>
        <v>3</v>
      </c>
      <c r="I109" s="49">
        <f t="shared" si="8"/>
        <v>5</v>
      </c>
      <c r="J109" s="70">
        <f>ABS(SUM(C$16:C109)/SUM(D$16:D109)-SUM(C110:C$117)/(SUM(D110:D$117)))</f>
        <v>3.5904255319148936E-3</v>
      </c>
    </row>
    <row r="110" spans="2:10" x14ac:dyDescent="0.25">
      <c r="B110" s="49">
        <v>95</v>
      </c>
      <c r="C110" s="8">
        <v>0</v>
      </c>
      <c r="D110" s="8">
        <f t="shared" si="9"/>
        <v>80</v>
      </c>
      <c r="E110" s="50">
        <f t="shared" si="7"/>
        <v>0</v>
      </c>
      <c r="F110" s="52">
        <f t="shared" si="10"/>
        <v>0</v>
      </c>
      <c r="G110" s="52">
        <f>SUM($F$16:F110)</f>
        <v>1.1282085856648847</v>
      </c>
      <c r="H110" s="87">
        <f t="shared" si="11"/>
        <v>3</v>
      </c>
      <c r="I110" s="49">
        <f t="shared" si="8"/>
        <v>5</v>
      </c>
      <c r="J110" s="70">
        <f>ABS(SUM(C$16:C110)/SUM(D$16:D110)-SUM(C111:C$117)/(SUM(D111:D$117)))</f>
        <v>3.5526315789473684E-3</v>
      </c>
    </row>
    <row r="111" spans="2:10" x14ac:dyDescent="0.25">
      <c r="B111" s="49">
        <v>96</v>
      </c>
      <c r="C111" s="8">
        <v>0</v>
      </c>
      <c r="D111" s="8">
        <f t="shared" si="9"/>
        <v>80</v>
      </c>
      <c r="E111" s="50">
        <f t="shared" si="7"/>
        <v>0</v>
      </c>
      <c r="F111" s="52">
        <f t="shared" si="10"/>
        <v>0</v>
      </c>
      <c r="G111" s="52">
        <f>SUM($F$16:F111)</f>
        <v>1.1282085856648847</v>
      </c>
      <c r="H111" s="87">
        <f t="shared" si="11"/>
        <v>3</v>
      </c>
      <c r="I111" s="49">
        <f t="shared" si="8"/>
        <v>5</v>
      </c>
      <c r="J111" s="70">
        <f>ABS(SUM(C$16:C111)/SUM(D$16:D111)-SUM(C112:C$117)/(SUM(D112:D$117)))</f>
        <v>3.5156250000000001E-3</v>
      </c>
    </row>
    <row r="112" spans="2:10" x14ac:dyDescent="0.25">
      <c r="B112" s="49">
        <v>97</v>
      </c>
      <c r="C112" s="8">
        <v>0</v>
      </c>
      <c r="D112" s="8">
        <f t="shared" si="9"/>
        <v>80</v>
      </c>
      <c r="E112" s="50">
        <f t="shared" si="7"/>
        <v>0</v>
      </c>
      <c r="F112" s="52">
        <f t="shared" si="10"/>
        <v>0</v>
      </c>
      <c r="G112" s="52">
        <f>SUM($F$16:F112)</f>
        <v>1.1282085856648847</v>
      </c>
      <c r="H112" s="87">
        <f t="shared" si="11"/>
        <v>3</v>
      </c>
      <c r="I112" s="49">
        <f t="shared" si="8"/>
        <v>5</v>
      </c>
      <c r="J112" s="70">
        <f>ABS(SUM(C$16:C112)/SUM(D$16:D112)-SUM(C113:C$117)/(SUM(D113:D$117)))</f>
        <v>3.4793814432989693E-3</v>
      </c>
    </row>
    <row r="113" spans="2:10" x14ac:dyDescent="0.25">
      <c r="B113" s="49">
        <v>98</v>
      </c>
      <c r="C113" s="8">
        <v>0</v>
      </c>
      <c r="D113" s="8">
        <f t="shared" si="9"/>
        <v>80</v>
      </c>
      <c r="E113" s="50">
        <f t="shared" si="7"/>
        <v>0</v>
      </c>
      <c r="F113" s="52">
        <f t="shared" si="10"/>
        <v>0</v>
      </c>
      <c r="G113" s="52">
        <f>SUM($F$16:F113)</f>
        <v>1.1282085856648847</v>
      </c>
      <c r="H113" s="87">
        <f t="shared" si="11"/>
        <v>3</v>
      </c>
      <c r="I113" s="49">
        <f t="shared" si="8"/>
        <v>5</v>
      </c>
      <c r="J113" s="70">
        <f>ABS(SUM(C$16:C113)/SUM(D$16:D113)-SUM(C114:C$117)/(SUM(D114:D$117)))</f>
        <v>3.4438775510204083E-3</v>
      </c>
    </row>
    <row r="114" spans="2:10" x14ac:dyDescent="0.25">
      <c r="B114" s="49">
        <v>99</v>
      </c>
      <c r="C114" s="8">
        <v>0</v>
      </c>
      <c r="D114" s="8">
        <f t="shared" si="9"/>
        <v>80</v>
      </c>
      <c r="E114" s="50">
        <f t="shared" si="7"/>
        <v>0</v>
      </c>
      <c r="F114" s="52">
        <f t="shared" si="10"/>
        <v>0</v>
      </c>
      <c r="G114" s="52">
        <f>SUM($F$16:F114)</f>
        <v>1.1282085856648847</v>
      </c>
      <c r="H114" s="87">
        <f t="shared" si="11"/>
        <v>3</v>
      </c>
      <c r="I114" s="49">
        <f t="shared" si="8"/>
        <v>5</v>
      </c>
      <c r="J114" s="70">
        <f>ABS(SUM(C$16:C114)/SUM(D$16:D114)-SUM(C115:C$117)/(SUM(D115:D$117)))</f>
        <v>3.4090909090909089E-3</v>
      </c>
    </row>
    <row r="115" spans="2:10" x14ac:dyDescent="0.25">
      <c r="B115" s="49">
        <v>100</v>
      </c>
      <c r="C115" s="8">
        <v>0</v>
      </c>
      <c r="D115" s="8">
        <f t="shared" si="9"/>
        <v>80</v>
      </c>
      <c r="E115" s="50">
        <f t="shared" si="7"/>
        <v>0</v>
      </c>
      <c r="F115" s="52">
        <f t="shared" si="10"/>
        <v>0</v>
      </c>
      <c r="G115" s="52">
        <f>SUM($F$16:F115)</f>
        <v>1.1282085856648847</v>
      </c>
      <c r="H115" s="87">
        <f t="shared" si="11"/>
        <v>3</v>
      </c>
      <c r="I115" s="49">
        <f t="shared" si="8"/>
        <v>5</v>
      </c>
      <c r="J115" s="70">
        <f>ABS(SUM(C$16:C115)/SUM(D$16:D115)-SUM(C116:C$117)/(SUM(D116:D$117)))</f>
        <v>3.375E-3</v>
      </c>
    </row>
    <row r="116" spans="2:10" x14ac:dyDescent="0.25">
      <c r="B116" s="49">
        <v>101</v>
      </c>
      <c r="C116" s="8">
        <v>0</v>
      </c>
      <c r="D116" s="8">
        <f t="shared" si="9"/>
        <v>80</v>
      </c>
      <c r="E116" s="50">
        <f t="shared" si="7"/>
        <v>0</v>
      </c>
      <c r="F116" s="52">
        <f t="shared" si="10"/>
        <v>0</v>
      </c>
      <c r="G116" s="52">
        <f>SUM($F$16:F116)</f>
        <v>1.1282085856648847</v>
      </c>
      <c r="H116" s="87">
        <f t="shared" si="11"/>
        <v>3</v>
      </c>
      <c r="I116" s="49">
        <f t="shared" si="8"/>
        <v>5</v>
      </c>
      <c r="J116" s="70">
        <f>ABS(SUM(C$16:C116)/SUM(D$16:D116)-SUM(C117:C$117)/(SUM(D117:D$117)))</f>
        <v>3.3415841584158415E-3</v>
      </c>
    </row>
    <row r="117" spans="2:10" x14ac:dyDescent="0.25">
      <c r="B117" s="49">
        <v>102</v>
      </c>
      <c r="C117" s="8">
        <v>0</v>
      </c>
      <c r="D117" s="8">
        <f t="shared" si="9"/>
        <v>80</v>
      </c>
      <c r="E117" s="50">
        <f t="shared" si="7"/>
        <v>0</v>
      </c>
      <c r="F117" s="52">
        <f t="shared" si="10"/>
        <v>0</v>
      </c>
      <c r="G117" s="52">
        <f>SUM($F$16:F117)</f>
        <v>1.1282085856648847</v>
      </c>
      <c r="H117" s="87">
        <f t="shared" si="11"/>
        <v>3</v>
      </c>
      <c r="I117" s="49">
        <f t="shared" si="8"/>
        <v>5</v>
      </c>
      <c r="J117" s="70">
        <f>ABS(SUM(C$16:C117)/SUM(D$16:D117)-SUM(C$117:C118)/(SUM(D$117:D118)))</f>
        <v>3.3088235294117647E-3</v>
      </c>
    </row>
  </sheetData>
  <mergeCells count="1">
    <mergeCell ref="B3:J6"/>
  </mergeCells>
  <dataValidations count="1">
    <dataValidation type="list" allowBlank="1" showInputMessage="1" showErrorMessage="1" sqref="C14" xr:uid="{970EED26-BC0D-4A3F-95F4-1A0D826F0D47}">
      <formula1>$D$10:$F$10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81FE-4DC8-424E-A0B2-E6AFBFE51B86}">
  <dimension ref="B2:AI57"/>
  <sheetViews>
    <sheetView showGridLines="0" zoomScale="85" zoomScaleNormal="85" workbookViewId="0">
      <selection activeCell="N46" sqref="N46"/>
    </sheetView>
  </sheetViews>
  <sheetFormatPr baseColWidth="10" defaultRowHeight="12.75" x14ac:dyDescent="0.2"/>
  <cols>
    <col min="1" max="26" width="11.42578125" style="24"/>
    <col min="27" max="27" width="17.85546875" style="24" customWidth="1"/>
    <col min="28" max="16384" width="11.42578125" style="24"/>
  </cols>
  <sheetData>
    <row r="2" spans="2:35" x14ac:dyDescent="0.2">
      <c r="C2" s="36" t="s">
        <v>73</v>
      </c>
      <c r="D2" s="37">
        <v>50</v>
      </c>
      <c r="E2" s="24" t="s">
        <v>72</v>
      </c>
    </row>
    <row r="3" spans="2:35" x14ac:dyDescent="0.2">
      <c r="C3" s="24" t="s">
        <v>71</v>
      </c>
      <c r="D3" s="40">
        <v>50.2</v>
      </c>
      <c r="O3" s="78" t="s">
        <v>70</v>
      </c>
      <c r="P3" s="79"/>
      <c r="Q3" s="79"/>
      <c r="R3" s="79"/>
      <c r="S3" s="79"/>
      <c r="T3" s="79"/>
      <c r="U3" s="79"/>
      <c r="V3" s="79"/>
      <c r="W3" s="79"/>
      <c r="X3" s="79"/>
      <c r="Y3" s="79"/>
      <c r="Z3" s="80"/>
    </row>
    <row r="4" spans="2:35" x14ac:dyDescent="0.2">
      <c r="C4" s="24" t="s">
        <v>69</v>
      </c>
      <c r="D4" s="40">
        <v>49.8</v>
      </c>
      <c r="O4" s="81"/>
      <c r="P4" s="82"/>
      <c r="Q4" s="82"/>
      <c r="R4" s="82"/>
      <c r="S4" s="82"/>
      <c r="T4" s="82"/>
      <c r="U4" s="82"/>
      <c r="V4" s="82"/>
      <c r="W4" s="82"/>
      <c r="X4" s="82"/>
      <c r="Y4" s="82"/>
      <c r="Z4" s="83"/>
    </row>
    <row r="5" spans="2:35" x14ac:dyDescent="0.2">
      <c r="C5" s="36" t="s">
        <v>68</v>
      </c>
      <c r="D5" s="39">
        <f>(D3-D4)/8</f>
        <v>5.0000000000000711E-2</v>
      </c>
      <c r="E5" s="24" t="s">
        <v>67</v>
      </c>
      <c r="O5" s="81"/>
      <c r="P5" s="82"/>
      <c r="Q5" s="82"/>
      <c r="R5" s="82"/>
      <c r="S5" s="82"/>
      <c r="T5" s="82"/>
      <c r="U5" s="82"/>
      <c r="V5" s="82"/>
      <c r="W5" s="82"/>
      <c r="X5" s="82"/>
      <c r="Y5" s="82"/>
      <c r="Z5" s="83"/>
      <c r="AC5" s="27"/>
    </row>
    <row r="6" spans="2:35" x14ac:dyDescent="0.2">
      <c r="C6" s="36" t="s">
        <v>66</v>
      </c>
      <c r="D6" s="37">
        <v>0.04</v>
      </c>
      <c r="E6" s="24" t="s">
        <v>65</v>
      </c>
      <c r="O6" s="81"/>
      <c r="P6" s="82"/>
      <c r="Q6" s="82"/>
      <c r="R6" s="82"/>
      <c r="S6" s="82"/>
      <c r="T6" s="82"/>
      <c r="U6" s="82"/>
      <c r="V6" s="82"/>
      <c r="W6" s="82"/>
      <c r="X6" s="82"/>
      <c r="Y6" s="82"/>
      <c r="Z6" s="83"/>
      <c r="AC6" s="27"/>
    </row>
    <row r="7" spans="2:35" x14ac:dyDescent="0.2">
      <c r="C7" s="38" t="s">
        <v>64</v>
      </c>
      <c r="D7" s="37">
        <v>10</v>
      </c>
      <c r="E7" s="24" t="s">
        <v>63</v>
      </c>
      <c r="O7" s="81"/>
      <c r="P7" s="82"/>
      <c r="Q7" s="82"/>
      <c r="R7" s="82"/>
      <c r="S7" s="82"/>
      <c r="T7" s="82"/>
      <c r="U7" s="82"/>
      <c r="V7" s="82"/>
      <c r="W7" s="82"/>
      <c r="X7" s="82"/>
      <c r="Y7" s="82"/>
      <c r="Z7" s="83"/>
    </row>
    <row r="8" spans="2:35" x14ac:dyDescent="0.2">
      <c r="C8" s="36" t="s">
        <v>62</v>
      </c>
      <c r="D8" s="35">
        <v>0.95</v>
      </c>
      <c r="E8" s="24" t="s">
        <v>61</v>
      </c>
      <c r="O8" s="81"/>
      <c r="P8" s="82"/>
      <c r="Q8" s="82"/>
      <c r="R8" s="82"/>
      <c r="S8" s="82"/>
      <c r="T8" s="82"/>
      <c r="U8" s="82"/>
      <c r="V8" s="82"/>
      <c r="W8" s="82"/>
      <c r="X8" s="82"/>
      <c r="Y8" s="82"/>
      <c r="Z8" s="83"/>
    </row>
    <row r="9" spans="2:35" x14ac:dyDescent="0.2">
      <c r="O9" s="84"/>
      <c r="P9" s="85"/>
      <c r="Q9" s="85"/>
      <c r="R9" s="85"/>
      <c r="S9" s="85"/>
      <c r="T9" s="85"/>
      <c r="U9" s="85"/>
      <c r="V9" s="85"/>
      <c r="W9" s="85"/>
      <c r="X9" s="85"/>
      <c r="Y9" s="85"/>
      <c r="Z9" s="86"/>
    </row>
    <row r="11" spans="2:35" ht="38.25" x14ac:dyDescent="0.2">
      <c r="B11" s="32" t="s">
        <v>0</v>
      </c>
      <c r="C11" s="32" t="s">
        <v>60</v>
      </c>
      <c r="D11" s="32" t="s">
        <v>59</v>
      </c>
      <c r="E11" s="32" t="s">
        <v>58</v>
      </c>
      <c r="F11" s="32" t="s">
        <v>57</v>
      </c>
      <c r="G11" s="32" t="s">
        <v>56</v>
      </c>
      <c r="H11" s="32" t="s">
        <v>55</v>
      </c>
      <c r="I11" s="32" t="s">
        <v>54</v>
      </c>
      <c r="J11" s="32" t="s">
        <v>53</v>
      </c>
      <c r="K11" s="32" t="s">
        <v>52</v>
      </c>
      <c r="L11" s="32" t="s">
        <v>51</v>
      </c>
      <c r="M11" s="32" t="s">
        <v>50</v>
      </c>
      <c r="N11" s="32" t="s">
        <v>49</v>
      </c>
    </row>
    <row r="12" spans="2:35" x14ac:dyDescent="0.2">
      <c r="B12" s="32">
        <v>1</v>
      </c>
      <c r="C12" s="31">
        <f t="shared" ref="C12:C42" ca="1" si="0">50+(RAND()-RAND())/10</f>
        <v>50.089048236046438</v>
      </c>
      <c r="D12" s="29">
        <f ca="1">AVERAGE(C12)</f>
        <v>50.089048236046438</v>
      </c>
      <c r="E12" s="29">
        <f ca="1">F12*($D$2/$D$5^2+D12/$D$6^2)</f>
        <v>50.054297704906361</v>
      </c>
      <c r="F12" s="30">
        <f t="shared" ref="F12:F42" ca="1" si="1">IF(ISBLANK(C12),"",(1/$D$5^2+B12/$D$6^2)^-1)</f>
        <v>9.7560975609757182E-4</v>
      </c>
      <c r="G12" s="29">
        <f t="shared" ref="G12:G42" ca="1" si="2">SQRT(F12)</f>
        <v>3.1234752377721386E-2</v>
      </c>
      <c r="H12" s="29">
        <f t="shared" ref="H12:H42" ca="1" si="3">(E12-$D$2)/SQRT(F12)</f>
        <v>1.7383747516144696</v>
      </c>
      <c r="I12" s="28">
        <f t="shared" ref="I12:I42" ca="1" si="4">IF(ISBLANK(C12),"",2*NORMSDIST(H12)-1)</f>
        <v>0.91785519742477373</v>
      </c>
      <c r="J12" s="34"/>
      <c r="K12" s="34"/>
      <c r="L12" s="34"/>
      <c r="M12" s="34"/>
      <c r="N12" s="34"/>
    </row>
    <row r="13" spans="2:35" x14ac:dyDescent="0.2">
      <c r="B13" s="32">
        <v>2</v>
      </c>
      <c r="C13" s="31">
        <f t="shared" ca="1" si="0"/>
        <v>49.999287110159514</v>
      </c>
      <c r="D13" s="29">
        <f ca="1">AVERAGE(C$12:C13)</f>
        <v>50.044167673102976</v>
      </c>
      <c r="E13" s="29">
        <f t="shared" ref="E13:E42" ca="1" si="5">F13*($D$2/$D$5^2+B13*D13/$D$6^2)</f>
        <v>50.033460358411354</v>
      </c>
      <c r="F13" s="30">
        <f t="shared" ca="1" si="1"/>
        <v>6.0606060606061029E-4</v>
      </c>
      <c r="G13" s="29">
        <f t="shared" ca="1" si="2"/>
        <v>2.4618298195866632E-2</v>
      </c>
      <c r="H13" s="29">
        <f t="shared" ca="1" si="3"/>
        <v>1.3591661838336042</v>
      </c>
      <c r="I13" s="28">
        <f t="shared" ca="1" si="4"/>
        <v>0.82590606569585368</v>
      </c>
      <c r="J13" s="29">
        <f ca="1">VAR(C$12:C13)</f>
        <v>4.0285298602440473E-3</v>
      </c>
      <c r="K13" s="29">
        <f t="shared" ref="K13:K42" ca="1" si="6">((D$7-1)*D$6^2+(B13-1)*J13)/((D$7-1)+B13-2)</f>
        <v>2.0476144289160053E-3</v>
      </c>
      <c r="L13" s="30">
        <f t="shared" ref="L13:L42" ca="1" si="7">IF(ISBLANK(C12),"",SQRT(K13))</f>
        <v>4.5250573796538816E-2</v>
      </c>
      <c r="M13" s="29">
        <f t="shared" ref="M13:M42" ca="1" si="8">(K13-D$6^2)/(D$6^2*SQRT(2)/SQRT(D$7-1+B13-2))</f>
        <v>0.59345849633147085</v>
      </c>
      <c r="N13" s="28">
        <f t="shared" ref="N13:N42" ca="1" si="9">IF(ISBLANK(C12),"",2*NORMSDIST(M13)-1)</f>
        <v>0.44712564909226327</v>
      </c>
      <c r="AD13" s="24">
        <f>D3</f>
        <v>50.2</v>
      </c>
      <c r="AE13" s="24">
        <f>D4</f>
        <v>49.8</v>
      </c>
      <c r="AF13" s="27">
        <f>D8</f>
        <v>0.95</v>
      </c>
      <c r="AG13" s="27">
        <f t="shared" ref="AG13:AG42" si="10">-AF13</f>
        <v>-0.95</v>
      </c>
      <c r="AH13" s="24">
        <f>D6^2</f>
        <v>1.6000000000000001E-3</v>
      </c>
      <c r="AI13" s="24">
        <f>D2</f>
        <v>50</v>
      </c>
    </row>
    <row r="14" spans="2:35" x14ac:dyDescent="0.2">
      <c r="B14" s="32">
        <v>3</v>
      </c>
      <c r="C14" s="31">
        <f t="shared" ca="1" si="0"/>
        <v>50.014732887106966</v>
      </c>
      <c r="D14" s="29">
        <f ca="1">AVERAGE(C$12:C14)</f>
        <v>50.034356077770973</v>
      </c>
      <c r="E14" s="29">
        <f t="shared" ca="1" si="5"/>
        <v>50.028315448712341</v>
      </c>
      <c r="F14" s="30">
        <f t="shared" ca="1" si="1"/>
        <v>4.3956043956044178E-4</v>
      </c>
      <c r="G14" s="29">
        <f t="shared" ca="1" si="2"/>
        <v>2.0965696734438419E-2</v>
      </c>
      <c r="H14" s="29">
        <f t="shared" ca="1" si="3"/>
        <v>1.3505608266206566</v>
      </c>
      <c r="I14" s="28">
        <f t="shared" ca="1" si="4"/>
        <v>0.82316384351143146</v>
      </c>
      <c r="J14" s="29">
        <f ca="1">VAR(C$12:C14)</f>
        <v>2.3030671389989879E-3</v>
      </c>
      <c r="K14" s="29">
        <f t="shared" ca="1" si="6"/>
        <v>1.9006134277997975E-3</v>
      </c>
      <c r="L14" s="30">
        <f t="shared" ca="1" si="7"/>
        <v>4.3596025366996444E-2</v>
      </c>
      <c r="M14" s="29">
        <f t="shared" ca="1" si="8"/>
        <v>0.42012003719348257</v>
      </c>
      <c r="N14" s="28">
        <f t="shared" ca="1" si="9"/>
        <v>0.32560223430506041</v>
      </c>
      <c r="AD14" s="24">
        <f t="shared" ref="AD14:AD42" si="11">AD13</f>
        <v>50.2</v>
      </c>
      <c r="AE14" s="24">
        <f t="shared" ref="AE14:AE42" si="12">AE13</f>
        <v>49.8</v>
      </c>
      <c r="AF14" s="27">
        <f t="shared" ref="AF14:AF42" si="13">AF13</f>
        <v>0.95</v>
      </c>
      <c r="AG14" s="27">
        <f t="shared" si="10"/>
        <v>-0.95</v>
      </c>
      <c r="AH14" s="24">
        <f t="shared" ref="AH14:AH42" si="14">AH13</f>
        <v>1.6000000000000001E-3</v>
      </c>
      <c r="AI14" s="24">
        <f t="shared" ref="AI14:AI42" si="15">AI13</f>
        <v>50</v>
      </c>
    </row>
    <row r="15" spans="2:35" x14ac:dyDescent="0.2">
      <c r="B15" s="32">
        <v>4</v>
      </c>
      <c r="C15" s="31">
        <f t="shared" ca="1" si="0"/>
        <v>50.034317848027648</v>
      </c>
      <c r="D15" s="29">
        <f ca="1">AVERAGE(C$12:C15)</f>
        <v>50.034346520335141</v>
      </c>
      <c r="E15" s="29">
        <f t="shared" ca="1" si="5"/>
        <v>50.029609069254427</v>
      </c>
      <c r="F15" s="30">
        <f t="shared" ca="1" si="1"/>
        <v>3.4482758620689788E-4</v>
      </c>
      <c r="G15" s="29">
        <f t="shared" ca="1" si="2"/>
        <v>1.8569533817705222E-2</v>
      </c>
      <c r="H15" s="29">
        <f t="shared" ca="1" si="3"/>
        <v>1.5944971772094747</v>
      </c>
      <c r="I15" s="28">
        <f t="shared" ca="1" si="4"/>
        <v>0.88917527752128644</v>
      </c>
      <c r="J15" s="29">
        <f ca="1">VAR(C$12:C15)</f>
        <v>1.5353784580443106E-3</v>
      </c>
      <c r="K15" s="29">
        <f t="shared" ca="1" si="6"/>
        <v>1.7278304885575393E-3</v>
      </c>
      <c r="L15" s="30">
        <f t="shared" ca="1" si="7"/>
        <v>4.1567180425878529E-2</v>
      </c>
      <c r="M15" s="29">
        <f t="shared" ca="1" si="8"/>
        <v>0.18736816816131585</v>
      </c>
      <c r="N15" s="28">
        <f t="shared" ca="1" si="9"/>
        <v>0.14862802127298158</v>
      </c>
      <c r="AD15" s="24">
        <f t="shared" si="11"/>
        <v>50.2</v>
      </c>
      <c r="AE15" s="24">
        <f t="shared" si="12"/>
        <v>49.8</v>
      </c>
      <c r="AF15" s="27">
        <f t="shared" si="13"/>
        <v>0.95</v>
      </c>
      <c r="AG15" s="27">
        <f t="shared" si="10"/>
        <v>-0.95</v>
      </c>
      <c r="AH15" s="24">
        <f t="shared" si="14"/>
        <v>1.6000000000000001E-3</v>
      </c>
      <c r="AI15" s="24">
        <f t="shared" si="15"/>
        <v>50</v>
      </c>
    </row>
    <row r="16" spans="2:35" x14ac:dyDescent="0.2">
      <c r="B16" s="32">
        <v>5</v>
      </c>
      <c r="C16" s="31">
        <f t="shared" ca="1" si="0"/>
        <v>49.953385507319702</v>
      </c>
      <c r="D16" s="29">
        <f ca="1">AVERAGE(C$12:C16)</f>
        <v>50.018154317732055</v>
      </c>
      <c r="E16" s="29">
        <f t="shared" ca="1" si="5"/>
        <v>50.016094253308552</v>
      </c>
      <c r="F16" s="30">
        <f t="shared" ca="1" si="1"/>
        <v>2.8368794326241227E-4</v>
      </c>
      <c r="G16" s="29">
        <f t="shared" ca="1" si="2"/>
        <v>1.6843038421330406E-2</v>
      </c>
      <c r="H16" s="29">
        <f t="shared" ca="1" si="3"/>
        <v>0.95554334710592448</v>
      </c>
      <c r="I16" s="28">
        <f t="shared" ca="1" si="4"/>
        <v>0.66069700452856761</v>
      </c>
      <c r="J16" s="29">
        <f ca="1">VAR(C$12:C16)</f>
        <v>2.4624709692304715E-3</v>
      </c>
      <c r="K16" s="29">
        <f t="shared" ca="1" si="6"/>
        <v>2.0208236564101573E-3</v>
      </c>
      <c r="L16" s="30">
        <f t="shared" ca="1" si="7"/>
        <v>4.4953572231916754E-2</v>
      </c>
      <c r="M16" s="29">
        <f t="shared" ca="1" si="8"/>
        <v>0.64425201868574522</v>
      </c>
      <c r="N16" s="28">
        <f t="shared" ca="1" si="9"/>
        <v>0.48058797606258219</v>
      </c>
      <c r="AD16" s="24">
        <f t="shared" si="11"/>
        <v>50.2</v>
      </c>
      <c r="AE16" s="24">
        <f t="shared" si="12"/>
        <v>49.8</v>
      </c>
      <c r="AF16" s="27">
        <f t="shared" si="13"/>
        <v>0.95</v>
      </c>
      <c r="AG16" s="27">
        <f t="shared" si="10"/>
        <v>-0.95</v>
      </c>
      <c r="AH16" s="24">
        <f t="shared" si="14"/>
        <v>1.6000000000000001E-3</v>
      </c>
      <c r="AI16" s="24">
        <f t="shared" si="15"/>
        <v>50</v>
      </c>
    </row>
    <row r="17" spans="2:35" x14ac:dyDescent="0.2">
      <c r="B17" s="32">
        <v>6</v>
      </c>
      <c r="C17" s="31">
        <f t="shared" ca="1" si="0"/>
        <v>49.94829002206798</v>
      </c>
      <c r="D17" s="29">
        <f ca="1">AVERAGE(C$12:C17)</f>
        <v>50.006510268454711</v>
      </c>
      <c r="E17" s="29">
        <f t="shared" ca="1" si="5"/>
        <v>50.005882772700026</v>
      </c>
      <c r="F17" s="30">
        <f t="shared" ca="1" si="1"/>
        <v>2.4096385542168739E-4</v>
      </c>
      <c r="G17" s="29">
        <f t="shared" ca="1" si="2"/>
        <v>1.5523010514126677E-2</v>
      </c>
      <c r="H17" s="29">
        <f t="shared" ca="1" si="3"/>
        <v>0.37897112127011368</v>
      </c>
      <c r="I17" s="28">
        <f t="shared" ca="1" si="4"/>
        <v>0.29529069099755745</v>
      </c>
      <c r="J17" s="29">
        <f ca="1">VAR(C$12:C17)</f>
        <v>2.7834800768239006E-3</v>
      </c>
      <c r="K17" s="29">
        <f t="shared" ca="1" si="6"/>
        <v>2.178261568009193E-3</v>
      </c>
      <c r="L17" s="30">
        <f t="shared" ca="1" si="7"/>
        <v>4.6671849845588864E-2</v>
      </c>
      <c r="M17" s="29">
        <f t="shared" ca="1" si="8"/>
        <v>0.92142719351238611</v>
      </c>
      <c r="N17" s="28">
        <f t="shared" ca="1" si="9"/>
        <v>0.64317256332813155</v>
      </c>
      <c r="AD17" s="24">
        <f t="shared" si="11"/>
        <v>50.2</v>
      </c>
      <c r="AE17" s="24">
        <f t="shared" si="12"/>
        <v>49.8</v>
      </c>
      <c r="AF17" s="27">
        <f t="shared" si="13"/>
        <v>0.95</v>
      </c>
      <c r="AG17" s="27">
        <f t="shared" si="10"/>
        <v>-0.95</v>
      </c>
      <c r="AH17" s="24">
        <f t="shared" si="14"/>
        <v>1.6000000000000001E-3</v>
      </c>
      <c r="AI17" s="24">
        <f t="shared" si="15"/>
        <v>50</v>
      </c>
    </row>
    <row r="18" spans="2:35" x14ac:dyDescent="0.2">
      <c r="B18" s="32">
        <v>7</v>
      </c>
      <c r="C18" s="31">
        <f t="shared" ca="1" si="0"/>
        <v>49.981512701521034</v>
      </c>
      <c r="D18" s="29">
        <f ca="1">AVERAGE(C$12:C18)</f>
        <v>50.002939187464179</v>
      </c>
      <c r="E18" s="29">
        <f t="shared" ca="1" si="5"/>
        <v>50.002692972807488</v>
      </c>
      <c r="F18" s="30">
        <f t="shared" ca="1" si="1"/>
        <v>2.0942408376963399E-4</v>
      </c>
      <c r="G18" s="29">
        <f t="shared" ca="1" si="2"/>
        <v>1.4471492105848449E-2</v>
      </c>
      <c r="H18" s="29">
        <f t="shared" ca="1" si="3"/>
        <v>0.18608812331102095</v>
      </c>
      <c r="I18" s="28">
        <f t="shared" ca="1" si="4"/>
        <v>0.14762434453242368</v>
      </c>
      <c r="J18" s="29">
        <f ca="1">VAR(C$12:C18)</f>
        <v>2.4088350667728015E-3</v>
      </c>
      <c r="K18" s="29">
        <f t="shared" ca="1" si="6"/>
        <v>2.0609293143312008E-3</v>
      </c>
      <c r="L18" s="30">
        <f t="shared" ca="1" si="7"/>
        <v>4.5397459337844018E-2</v>
      </c>
      <c r="M18" s="29">
        <f t="shared" ca="1" si="8"/>
        <v>0.76219021106242313</v>
      </c>
      <c r="N18" s="28">
        <f t="shared" ca="1" si="9"/>
        <v>0.55405351237182532</v>
      </c>
      <c r="AD18" s="24">
        <f t="shared" si="11"/>
        <v>50.2</v>
      </c>
      <c r="AE18" s="24">
        <f t="shared" si="12"/>
        <v>49.8</v>
      </c>
      <c r="AF18" s="27">
        <f t="shared" si="13"/>
        <v>0.95</v>
      </c>
      <c r="AG18" s="27">
        <f t="shared" si="10"/>
        <v>-0.95</v>
      </c>
      <c r="AH18" s="24">
        <f t="shared" si="14"/>
        <v>1.6000000000000001E-3</v>
      </c>
      <c r="AI18" s="24">
        <f t="shared" si="15"/>
        <v>50</v>
      </c>
    </row>
    <row r="19" spans="2:35" x14ac:dyDescent="0.2">
      <c r="B19" s="32">
        <v>8</v>
      </c>
      <c r="C19" s="31">
        <f t="shared" ca="1" si="0"/>
        <v>49.987013571998382</v>
      </c>
      <c r="D19" s="29">
        <f ca="1">AVERAGE(C$12:C19)</f>
        <v>50.000948485530955</v>
      </c>
      <c r="E19" s="29">
        <f t="shared" ca="1" si="5"/>
        <v>50.00087822734347</v>
      </c>
      <c r="F19" s="30">
        <f t="shared" ca="1" si="1"/>
        <v>1.8518518518518556E-4</v>
      </c>
      <c r="G19" s="29">
        <f t="shared" ca="1" si="2"/>
        <v>1.3608276348795448E-2</v>
      </c>
      <c r="H19" s="29">
        <f t="shared" ca="1" si="3"/>
        <v>6.4536266089875907E-2</v>
      </c>
      <c r="I19" s="28">
        <f t="shared" ca="1" si="4"/>
        <v>5.1456768877911951E-2</v>
      </c>
      <c r="J19" s="29">
        <f ca="1">VAR(C$12:C19)</f>
        <v>2.0964189250151132E-3</v>
      </c>
      <c r="K19" s="29">
        <f t="shared" ca="1" si="6"/>
        <v>1.9383288316737195E-3</v>
      </c>
      <c r="L19" s="30">
        <f t="shared" ca="1" si="7"/>
        <v>4.4026456042630994E-2</v>
      </c>
      <c r="M19" s="29">
        <f t="shared" ca="1" si="8"/>
        <v>0.57909479050645141</v>
      </c>
      <c r="N19" s="28">
        <f t="shared" ca="1" si="9"/>
        <v>0.43747478503958837</v>
      </c>
      <c r="AD19" s="24">
        <f t="shared" si="11"/>
        <v>50.2</v>
      </c>
      <c r="AE19" s="24">
        <f t="shared" si="12"/>
        <v>49.8</v>
      </c>
      <c r="AF19" s="27">
        <f t="shared" si="13"/>
        <v>0.95</v>
      </c>
      <c r="AG19" s="27">
        <f t="shared" si="10"/>
        <v>-0.95</v>
      </c>
      <c r="AH19" s="24">
        <f t="shared" si="14"/>
        <v>1.6000000000000001E-3</v>
      </c>
      <c r="AI19" s="24">
        <f t="shared" si="15"/>
        <v>50</v>
      </c>
    </row>
    <row r="20" spans="2:35" x14ac:dyDescent="0.2">
      <c r="B20" s="32">
        <v>9</v>
      </c>
      <c r="C20" s="31">
        <f t="shared" ca="1" si="0"/>
        <v>50.02454809217614</v>
      </c>
      <c r="D20" s="29">
        <f ca="1">AVERAGE(C$12:C20)</f>
        <v>50.003570664047089</v>
      </c>
      <c r="E20" s="29">
        <f t="shared" ca="1" si="5"/>
        <v>50.003333607512836</v>
      </c>
      <c r="F20" s="30">
        <f t="shared" ca="1" si="1"/>
        <v>1.6597510373444013E-4</v>
      </c>
      <c r="G20" s="29">
        <f t="shared" ca="1" si="2"/>
        <v>1.2883132528016629E-2</v>
      </c>
      <c r="H20" s="29">
        <f t="shared" ca="1" si="3"/>
        <v>0.25875752699015975</v>
      </c>
      <c r="I20" s="28">
        <f t="shared" ca="1" si="4"/>
        <v>0.2041776694777897</v>
      </c>
      <c r="J20" s="29">
        <f ca="1">VAR(C$12:C20)</f>
        <v>1.8962489409223705E-3</v>
      </c>
      <c r="K20" s="29">
        <f t="shared" ca="1" si="6"/>
        <v>1.8481244704611852E-3</v>
      </c>
      <c r="L20" s="30">
        <f t="shared" ca="1" si="7"/>
        <v>4.2989818218517571E-2</v>
      </c>
      <c r="M20" s="29">
        <f t="shared" ca="1" si="8"/>
        <v>0.43862623910356308</v>
      </c>
      <c r="N20" s="28">
        <f t="shared" ca="1" si="9"/>
        <v>0.33906761874167723</v>
      </c>
      <c r="AD20" s="24">
        <f t="shared" si="11"/>
        <v>50.2</v>
      </c>
      <c r="AE20" s="24">
        <f t="shared" si="12"/>
        <v>49.8</v>
      </c>
      <c r="AF20" s="27">
        <f t="shared" si="13"/>
        <v>0.95</v>
      </c>
      <c r="AG20" s="27">
        <f t="shared" si="10"/>
        <v>-0.95</v>
      </c>
      <c r="AH20" s="24">
        <f t="shared" si="14"/>
        <v>1.6000000000000001E-3</v>
      </c>
      <c r="AI20" s="24">
        <f t="shared" si="15"/>
        <v>50</v>
      </c>
    </row>
    <row r="21" spans="2:35" x14ac:dyDescent="0.2">
      <c r="B21" s="32">
        <v>10</v>
      </c>
      <c r="C21" s="31">
        <f t="shared" ca="1" si="0"/>
        <v>50.017519760504364</v>
      </c>
      <c r="D21" s="29">
        <f ca="1">AVERAGE(C$12:C21)</f>
        <v>50.004965573692814</v>
      </c>
      <c r="E21" s="29">
        <f t="shared" ca="1" si="5"/>
        <v>50.004666892568416</v>
      </c>
      <c r="F21" s="30">
        <f t="shared" ca="1" si="1"/>
        <v>1.503759398496243E-4</v>
      </c>
      <c r="G21" s="29">
        <f t="shared" ca="1" si="2"/>
        <v>1.2262786789699326E-2</v>
      </c>
      <c r="H21" s="29">
        <f t="shared" ca="1" si="3"/>
        <v>0.38057357177049411</v>
      </c>
      <c r="I21" s="28">
        <f t="shared" ca="1" si="4"/>
        <v>0.29648030520429236</v>
      </c>
      <c r="J21" s="29">
        <f ca="1">VAR(C$12:C21)</f>
        <v>1.7050123433506527E-3</v>
      </c>
      <c r="K21" s="29">
        <f t="shared" ca="1" si="6"/>
        <v>1.7497124170679926E-3</v>
      </c>
      <c r="L21" s="30">
        <f t="shared" ca="1" si="7"/>
        <v>4.1829563911998803E-2</v>
      </c>
      <c r="M21" s="29">
        <f t="shared" ca="1" si="8"/>
        <v>0.27280184437015026</v>
      </c>
      <c r="N21" s="28">
        <f t="shared" ca="1" si="9"/>
        <v>0.21499445827992525</v>
      </c>
      <c r="AD21" s="24">
        <f t="shared" si="11"/>
        <v>50.2</v>
      </c>
      <c r="AE21" s="24">
        <f t="shared" si="12"/>
        <v>49.8</v>
      </c>
      <c r="AF21" s="27">
        <f t="shared" si="13"/>
        <v>0.95</v>
      </c>
      <c r="AG21" s="27">
        <f t="shared" si="10"/>
        <v>-0.95</v>
      </c>
      <c r="AH21" s="24">
        <f t="shared" si="14"/>
        <v>1.6000000000000001E-3</v>
      </c>
      <c r="AI21" s="24">
        <f t="shared" si="15"/>
        <v>50</v>
      </c>
    </row>
    <row r="22" spans="2:35" x14ac:dyDescent="0.2">
      <c r="B22" s="32">
        <v>11</v>
      </c>
      <c r="C22" s="31">
        <f t="shared" ca="1" si="0"/>
        <v>49.987729997913043</v>
      </c>
      <c r="D22" s="29">
        <f ca="1">AVERAGE(C$12:C22)</f>
        <v>50.00339870316737</v>
      </c>
      <c r="E22" s="29">
        <f t="shared" ca="1" si="5"/>
        <v>50.003211832890116</v>
      </c>
      <c r="F22" s="30">
        <f t="shared" ca="1" si="1"/>
        <v>1.3745704467353972E-4</v>
      </c>
      <c r="G22" s="29">
        <f t="shared" ca="1" si="2"/>
        <v>1.1724207635210992E-2</v>
      </c>
      <c r="H22" s="29">
        <f t="shared" ca="1" si="3"/>
        <v>0.27394882366892531</v>
      </c>
      <c r="I22" s="28">
        <f t="shared" ca="1" si="4"/>
        <v>0.21587604963185258</v>
      </c>
      <c r="J22" s="29">
        <f ca="1">VAR(C$12:C22)</f>
        <v>1.5615170246937992E-3</v>
      </c>
      <c r="K22" s="29">
        <f t="shared" ca="1" si="6"/>
        <v>1.6675094581632217E-3</v>
      </c>
      <c r="L22" s="30">
        <f t="shared" ca="1" si="7"/>
        <v>4.0835149787446866E-2</v>
      </c>
      <c r="M22" s="29">
        <f t="shared" ca="1" si="8"/>
        <v>0.1265802340560406</v>
      </c>
      <c r="N22" s="28">
        <f t="shared" ca="1" si="9"/>
        <v>0.10072735797717103</v>
      </c>
      <c r="AD22" s="24">
        <f t="shared" si="11"/>
        <v>50.2</v>
      </c>
      <c r="AE22" s="24">
        <f t="shared" si="12"/>
        <v>49.8</v>
      </c>
      <c r="AF22" s="27">
        <f t="shared" si="13"/>
        <v>0.95</v>
      </c>
      <c r="AG22" s="27">
        <f t="shared" si="10"/>
        <v>-0.95</v>
      </c>
      <c r="AH22" s="24">
        <f t="shared" si="14"/>
        <v>1.6000000000000001E-3</v>
      </c>
      <c r="AI22" s="24">
        <f t="shared" si="15"/>
        <v>50</v>
      </c>
    </row>
    <row r="23" spans="2:35" x14ac:dyDescent="0.2">
      <c r="B23" s="32">
        <v>12</v>
      </c>
      <c r="C23" s="31">
        <f t="shared" ca="1" si="0"/>
        <v>50.032106361271232</v>
      </c>
      <c r="D23" s="29">
        <f ca="1">AVERAGE(C$12:C23)</f>
        <v>50.005791008009361</v>
      </c>
      <c r="E23" s="29">
        <f t="shared" ca="1" si="5"/>
        <v>50.005497792413941</v>
      </c>
      <c r="F23" s="30">
        <f t="shared" ca="1" si="1"/>
        <v>1.2658227848101283E-4</v>
      </c>
      <c r="G23" s="29">
        <f t="shared" ca="1" si="2"/>
        <v>1.1250879009260247E-2</v>
      </c>
      <c r="H23" s="29">
        <f t="shared" ca="1" si="3"/>
        <v>0.4886544784114833</v>
      </c>
      <c r="I23" s="28">
        <f t="shared" ca="1" si="4"/>
        <v>0.37491366314763219</v>
      </c>
      <c r="J23" s="29">
        <f ca="1">VAR(C$12:C23)</f>
        <v>1.4882384010237776E-3</v>
      </c>
      <c r="K23" s="29">
        <f t="shared" ca="1" si="6"/>
        <v>1.6195064426979767E-3</v>
      </c>
      <c r="L23" s="30">
        <f t="shared" ca="1" si="7"/>
        <v>4.0243091863051188E-2</v>
      </c>
      <c r="M23" s="29">
        <f t="shared" ca="1" si="8"/>
        <v>3.7576808911099782E-2</v>
      </c>
      <c r="N23" s="28">
        <f t="shared" ca="1" si="9"/>
        <v>2.9974901332240123E-2</v>
      </c>
      <c r="AD23" s="24">
        <f t="shared" si="11"/>
        <v>50.2</v>
      </c>
      <c r="AE23" s="24">
        <f t="shared" si="12"/>
        <v>49.8</v>
      </c>
      <c r="AF23" s="27">
        <f t="shared" si="13"/>
        <v>0.95</v>
      </c>
      <c r="AG23" s="27">
        <f t="shared" si="10"/>
        <v>-0.95</v>
      </c>
      <c r="AH23" s="24">
        <f t="shared" si="14"/>
        <v>1.6000000000000001E-3</v>
      </c>
      <c r="AI23" s="24">
        <f t="shared" si="15"/>
        <v>50</v>
      </c>
    </row>
    <row r="24" spans="2:35" x14ac:dyDescent="0.2">
      <c r="B24" s="32">
        <v>13</v>
      </c>
      <c r="C24" s="31">
        <f t="shared" ca="1" si="0"/>
        <v>49.99116541961952</v>
      </c>
      <c r="D24" s="29">
        <f ca="1">AVERAGE(C$12:C24)</f>
        <v>50.004665962748604</v>
      </c>
      <c r="E24" s="29">
        <f t="shared" ca="1" si="5"/>
        <v>50.004447031945134</v>
      </c>
      <c r="F24" s="30">
        <f t="shared" ca="1" si="1"/>
        <v>1.173020527859239E-4</v>
      </c>
      <c r="G24" s="29">
        <f t="shared" ca="1" si="2"/>
        <v>1.0830607221477653E-2</v>
      </c>
      <c r="H24" s="29">
        <f t="shared" ca="1" si="3"/>
        <v>0.4105985799498687</v>
      </c>
      <c r="I24" s="28">
        <f t="shared" ca="1" si="4"/>
        <v>0.31863309485075586</v>
      </c>
      <c r="J24" s="29">
        <f ca="1">VAR(C$12:C24)</f>
        <v>1.3806729831755899E-3</v>
      </c>
      <c r="K24" s="29">
        <f t="shared" ca="1" si="6"/>
        <v>1.5484037899053539E-3</v>
      </c>
      <c r="L24" s="30">
        <f t="shared" ca="1" si="7"/>
        <v>3.93497622598327E-2</v>
      </c>
      <c r="M24" s="29">
        <f t="shared" ca="1" si="8"/>
        <v>-0.10197596408228371</v>
      </c>
      <c r="N24" s="28">
        <f t="shared" ca="1" si="9"/>
        <v>-8.1224246508451947E-2</v>
      </c>
      <c r="AD24" s="24">
        <f t="shared" si="11"/>
        <v>50.2</v>
      </c>
      <c r="AE24" s="24">
        <f t="shared" si="12"/>
        <v>49.8</v>
      </c>
      <c r="AF24" s="27">
        <f t="shared" si="13"/>
        <v>0.95</v>
      </c>
      <c r="AG24" s="27">
        <f t="shared" si="10"/>
        <v>-0.95</v>
      </c>
      <c r="AH24" s="24">
        <f t="shared" si="14"/>
        <v>1.6000000000000001E-3</v>
      </c>
      <c r="AI24" s="24">
        <f t="shared" si="15"/>
        <v>50</v>
      </c>
    </row>
    <row r="25" spans="2:35" x14ac:dyDescent="0.2">
      <c r="B25" s="32">
        <v>14</v>
      </c>
      <c r="C25" s="31">
        <f t="shared" ca="1" si="0"/>
        <v>50.062731096688111</v>
      </c>
      <c r="D25" s="29">
        <f ca="1">AVERAGE(C$12:C25)</f>
        <v>50.008813472315708</v>
      </c>
      <c r="E25" s="29">
        <f t="shared" ca="1" si="5"/>
        <v>50.008428183908464</v>
      </c>
      <c r="F25" s="30">
        <f t="shared" ca="1" si="1"/>
        <v>1.0928961748633893E-4</v>
      </c>
      <c r="G25" s="29">
        <f t="shared" ca="1" si="2"/>
        <v>1.045416746978634E-2</v>
      </c>
      <c r="H25" s="29">
        <f t="shared" ca="1" si="3"/>
        <v>0.80620326131394437</v>
      </c>
      <c r="I25" s="28">
        <f t="shared" ca="1" si="4"/>
        <v>0.57987434143778183</v>
      </c>
      <c r="J25" s="29">
        <f ca="1">VAR(C$12:C25)</f>
        <v>1.5152930676145834E-3</v>
      </c>
      <c r="K25" s="29">
        <f t="shared" ca="1" si="6"/>
        <v>1.6237528513804564E-3</v>
      </c>
      <c r="L25" s="30">
        <f t="shared" ca="1" si="7"/>
        <v>4.0295816797534412E-2</v>
      </c>
      <c r="M25" s="29">
        <f t="shared" ca="1" si="8"/>
        <v>4.8105022076423892E-2</v>
      </c>
      <c r="N25" s="28">
        <f t="shared" ca="1" si="9"/>
        <v>3.8367456196898519E-2</v>
      </c>
      <c r="AD25" s="24">
        <f t="shared" si="11"/>
        <v>50.2</v>
      </c>
      <c r="AE25" s="24">
        <f t="shared" si="12"/>
        <v>49.8</v>
      </c>
      <c r="AF25" s="27">
        <f t="shared" si="13"/>
        <v>0.95</v>
      </c>
      <c r="AG25" s="27">
        <f t="shared" si="10"/>
        <v>-0.95</v>
      </c>
      <c r="AH25" s="24">
        <f t="shared" si="14"/>
        <v>1.6000000000000001E-3</v>
      </c>
      <c r="AI25" s="24">
        <f t="shared" si="15"/>
        <v>50</v>
      </c>
    </row>
    <row r="26" spans="2:35" x14ac:dyDescent="0.2">
      <c r="B26" s="32">
        <v>15</v>
      </c>
      <c r="C26" s="31">
        <f t="shared" ca="1" si="0"/>
        <v>50.032657947003749</v>
      </c>
      <c r="D26" s="29">
        <f ca="1">AVERAGE(C$12:C26)</f>
        <v>50.010403103961579</v>
      </c>
      <c r="E26" s="29">
        <f t="shared" ca="1" si="5"/>
        <v>50.009977401497665</v>
      </c>
      <c r="F26" s="30">
        <f t="shared" ca="1" si="1"/>
        <v>1.0230179028133004E-4</v>
      </c>
      <c r="G26" s="29">
        <f t="shared" ca="1" si="2"/>
        <v>1.0114434748483479E-2</v>
      </c>
      <c r="H26" s="29">
        <f t="shared" ca="1" si="3"/>
        <v>0.98645171438379675</v>
      </c>
      <c r="I26" s="28">
        <f t="shared" ca="1" si="4"/>
        <v>0.67608850133768428</v>
      </c>
      <c r="J26" s="29">
        <f ca="1">VAR(C$12:C26)</f>
        <v>1.4449617800424606E-3</v>
      </c>
      <c r="K26" s="29">
        <f t="shared" ca="1" si="6"/>
        <v>1.5740665872997475E-3</v>
      </c>
      <c r="L26" s="30">
        <f t="shared" ca="1" si="7"/>
        <v>3.9674508028452571E-2</v>
      </c>
      <c r="M26" s="29">
        <f t="shared" ca="1" si="8"/>
        <v>-5.3757124662609519E-2</v>
      </c>
      <c r="N26" s="28">
        <f t="shared" ca="1" si="9"/>
        <v>-4.2871330342661884E-2</v>
      </c>
      <c r="AD26" s="24">
        <f t="shared" si="11"/>
        <v>50.2</v>
      </c>
      <c r="AE26" s="24">
        <f t="shared" si="12"/>
        <v>49.8</v>
      </c>
      <c r="AF26" s="27">
        <f t="shared" si="13"/>
        <v>0.95</v>
      </c>
      <c r="AG26" s="27">
        <f t="shared" si="10"/>
        <v>-0.95</v>
      </c>
      <c r="AH26" s="24">
        <f t="shared" si="14"/>
        <v>1.6000000000000001E-3</v>
      </c>
      <c r="AI26" s="24">
        <f t="shared" si="15"/>
        <v>50</v>
      </c>
    </row>
    <row r="27" spans="2:35" x14ac:dyDescent="0.2">
      <c r="B27" s="32">
        <v>16</v>
      </c>
      <c r="C27" s="31">
        <f t="shared" ca="1" si="0"/>
        <v>49.969856675084444</v>
      </c>
      <c r="D27" s="29">
        <f ca="1">AVERAGE(C$12:C27)</f>
        <v>50.007868952156755</v>
      </c>
      <c r="E27" s="29">
        <f t="shared" ca="1" si="5"/>
        <v>50.007566300150721</v>
      </c>
      <c r="F27" s="30">
        <f t="shared" ca="1" si="1"/>
        <v>9.6153846153846249E-5</v>
      </c>
      <c r="G27" s="29">
        <f t="shared" ca="1" si="2"/>
        <v>9.8058067569092057E-3</v>
      </c>
      <c r="H27" s="29">
        <f t="shared" ca="1" si="3"/>
        <v>0.77161424228451825</v>
      </c>
      <c r="I27" s="28">
        <f t="shared" ca="1" si="4"/>
        <v>0.55965706363316725</v>
      </c>
      <c r="J27" s="29">
        <f ca="1">VAR(C$12:C27)</f>
        <v>1.4513818006243804E-3</v>
      </c>
      <c r="K27" s="29">
        <f t="shared" ca="1" si="6"/>
        <v>1.5726403047550308E-3</v>
      </c>
      <c r="L27" s="30">
        <f t="shared" ca="1" si="7"/>
        <v>3.9656529156685293E-2</v>
      </c>
      <c r="M27" s="29">
        <f t="shared" ca="1" si="8"/>
        <v>-5.7988275434101497E-2</v>
      </c>
      <c r="N27" s="28">
        <f t="shared" ca="1" si="9"/>
        <v>-4.6242032340021333E-2</v>
      </c>
      <c r="AD27" s="24">
        <f t="shared" si="11"/>
        <v>50.2</v>
      </c>
      <c r="AE27" s="24">
        <f t="shared" si="12"/>
        <v>49.8</v>
      </c>
      <c r="AF27" s="27">
        <f t="shared" si="13"/>
        <v>0.95</v>
      </c>
      <c r="AG27" s="27">
        <f t="shared" si="10"/>
        <v>-0.95</v>
      </c>
      <c r="AH27" s="24">
        <f t="shared" si="14"/>
        <v>1.6000000000000001E-3</v>
      </c>
      <c r="AI27" s="24">
        <f t="shared" si="15"/>
        <v>50</v>
      </c>
    </row>
    <row r="28" spans="2:35" x14ac:dyDescent="0.2">
      <c r="B28" s="32">
        <v>17</v>
      </c>
      <c r="C28" s="31">
        <f t="shared" ca="1" si="0"/>
        <v>49.986994362276057</v>
      </c>
      <c r="D28" s="29">
        <f ca="1">AVERAGE(C$12:C28)</f>
        <v>50.006641035104948</v>
      </c>
      <c r="E28" s="29">
        <f t="shared" ca="1" si="5"/>
        <v>50.006400090520636</v>
      </c>
      <c r="F28" s="30">
        <f t="shared" ca="1" si="1"/>
        <v>9.0702947845805072E-5</v>
      </c>
      <c r="G28" s="29">
        <f t="shared" ca="1" si="2"/>
        <v>9.5238095238095281E-3</v>
      </c>
      <c r="H28" s="29">
        <f t="shared" ca="1" si="3"/>
        <v>0.67200950466673925</v>
      </c>
      <c r="I28" s="28">
        <f t="shared" ca="1" si="4"/>
        <v>0.49842235451559569</v>
      </c>
      <c r="J28" s="29">
        <f ca="1">VAR(C$12:C28)</f>
        <v>1.3863027029493457E-3</v>
      </c>
      <c r="K28" s="29">
        <f t="shared" ca="1" si="6"/>
        <v>1.5242018019662306E-3</v>
      </c>
      <c r="L28" s="30">
        <f t="shared" ca="1" si="7"/>
        <v>3.904102716330899E-2</v>
      </c>
      <c r="M28" s="29">
        <f t="shared" ca="1" si="8"/>
        <v>-0.16410791264582011</v>
      </c>
      <c r="N28" s="28">
        <f t="shared" ca="1" si="9"/>
        <v>-0.1303538071245921</v>
      </c>
      <c r="AD28" s="24">
        <f t="shared" si="11"/>
        <v>50.2</v>
      </c>
      <c r="AE28" s="24">
        <f t="shared" si="12"/>
        <v>49.8</v>
      </c>
      <c r="AF28" s="27">
        <f t="shared" si="13"/>
        <v>0.95</v>
      </c>
      <c r="AG28" s="27">
        <f t="shared" si="10"/>
        <v>-0.95</v>
      </c>
      <c r="AH28" s="24">
        <f t="shared" si="14"/>
        <v>1.6000000000000001E-3</v>
      </c>
      <c r="AI28" s="24">
        <f t="shared" si="15"/>
        <v>50</v>
      </c>
    </row>
    <row r="29" spans="2:35" x14ac:dyDescent="0.2">
      <c r="B29" s="32">
        <v>18</v>
      </c>
      <c r="C29" s="31">
        <f t="shared" ca="1" si="0"/>
        <v>50.008832963857927</v>
      </c>
      <c r="D29" s="29">
        <f ca="1">AVERAGE(C$12:C29)</f>
        <v>50.006762808924556</v>
      </c>
      <c r="E29" s="29">
        <f t="shared" ca="1" si="5"/>
        <v>50.006530609476492</v>
      </c>
      <c r="F29" s="30">
        <f t="shared" ca="1" si="1"/>
        <v>8.5836909871244709E-5</v>
      </c>
      <c r="G29" s="29">
        <f t="shared" ca="1" si="2"/>
        <v>9.264821092241594E-3</v>
      </c>
      <c r="H29" s="29">
        <f t="shared" ca="1" si="3"/>
        <v>0.70488241612791125</v>
      </c>
      <c r="I29" s="28">
        <f t="shared" ca="1" si="4"/>
        <v>0.51911658622849943</v>
      </c>
      <c r="J29" s="29">
        <f ca="1">VAR(C$12:C29)</f>
        <v>1.3050224046653556E-3</v>
      </c>
      <c r="K29" s="29">
        <f t="shared" ca="1" si="6"/>
        <v>1.4634152351724419E-3</v>
      </c>
      <c r="L29" s="30">
        <f t="shared" ca="1" si="7"/>
        <v>3.8254610639404524E-2</v>
      </c>
      <c r="M29" s="29">
        <f t="shared" ca="1" si="8"/>
        <v>-0.30181254192605078</v>
      </c>
      <c r="N29" s="28">
        <f t="shared" ca="1" si="9"/>
        <v>-0.23720503060756826</v>
      </c>
      <c r="AD29" s="24">
        <f t="shared" si="11"/>
        <v>50.2</v>
      </c>
      <c r="AE29" s="24">
        <f t="shared" si="12"/>
        <v>49.8</v>
      </c>
      <c r="AF29" s="27">
        <f t="shared" si="13"/>
        <v>0.95</v>
      </c>
      <c r="AG29" s="27">
        <f t="shared" si="10"/>
        <v>-0.95</v>
      </c>
      <c r="AH29" s="24">
        <f t="shared" si="14"/>
        <v>1.6000000000000001E-3</v>
      </c>
      <c r="AI29" s="24">
        <f t="shared" si="15"/>
        <v>50</v>
      </c>
    </row>
    <row r="30" spans="2:35" x14ac:dyDescent="0.2">
      <c r="B30" s="32">
        <v>19</v>
      </c>
      <c r="C30" s="31">
        <f t="shared" ca="1" si="0"/>
        <v>50.084158785364039</v>
      </c>
      <c r="D30" s="29">
        <f ca="1">AVERAGE(C$12:C30)</f>
        <v>50.010836281368739</v>
      </c>
      <c r="E30" s="29">
        <f t="shared" ca="1" si="5"/>
        <v>50.010483164256925</v>
      </c>
      <c r="F30" s="30">
        <f t="shared" ca="1" si="1"/>
        <v>8.146639511201637E-5</v>
      </c>
      <c r="G30" s="29">
        <f t="shared" ca="1" si="2"/>
        <v>9.0258736481304887E-3</v>
      </c>
      <c r="H30" s="29">
        <f t="shared" ca="1" si="3"/>
        <v>1.1614570140915443</v>
      </c>
      <c r="I30" s="28">
        <f t="shared" ca="1" si="4"/>
        <v>0.75454390542752114</v>
      </c>
      <c r="J30" s="29">
        <f ca="1">VAR(C$12:C30)</f>
        <v>1.5477915372785118E-3</v>
      </c>
      <c r="K30" s="29">
        <f t="shared" ca="1" si="6"/>
        <v>1.6253941411928157E-3</v>
      </c>
      <c r="L30" s="30">
        <f t="shared" ca="1" si="7"/>
        <v>4.0316177164915028E-2</v>
      </c>
      <c r="M30" s="29">
        <f t="shared" ca="1" si="8"/>
        <v>5.7224923854418221E-2</v>
      </c>
      <c r="N30" s="28">
        <f t="shared" ca="1" si="9"/>
        <v>4.563397567656069E-2</v>
      </c>
      <c r="AD30" s="24">
        <f t="shared" si="11"/>
        <v>50.2</v>
      </c>
      <c r="AE30" s="24">
        <f t="shared" si="12"/>
        <v>49.8</v>
      </c>
      <c r="AF30" s="27">
        <f t="shared" si="13"/>
        <v>0.95</v>
      </c>
      <c r="AG30" s="27">
        <f t="shared" si="10"/>
        <v>-0.95</v>
      </c>
      <c r="AH30" s="24">
        <f t="shared" si="14"/>
        <v>1.6000000000000001E-3</v>
      </c>
      <c r="AI30" s="24">
        <f t="shared" si="15"/>
        <v>50</v>
      </c>
    </row>
    <row r="31" spans="2:35" x14ac:dyDescent="0.2">
      <c r="B31" s="32">
        <v>20</v>
      </c>
      <c r="C31" s="31">
        <f t="shared" ca="1" si="0"/>
        <v>50.03448778642899</v>
      </c>
      <c r="D31" s="29">
        <f ca="1">AVERAGE(C$12:C31)</f>
        <v>50.012018856621751</v>
      </c>
      <c r="E31" s="29">
        <f t="shared" ca="1" si="5"/>
        <v>50.011646178897045</v>
      </c>
      <c r="F31" s="30">
        <f t="shared" ca="1" si="1"/>
        <v>7.7519379844961312E-5</v>
      </c>
      <c r="G31" s="29">
        <f t="shared" ca="1" si="2"/>
        <v>8.8045090632562426E-3</v>
      </c>
      <c r="H31" s="29">
        <f t="shared" ca="1" si="3"/>
        <v>1.3227516507022874</v>
      </c>
      <c r="I31" s="28">
        <f t="shared" ca="1" si="4"/>
        <v>0.81408201928115664</v>
      </c>
      <c r="J31" s="29">
        <f ca="1">VAR(C$12:C31)</f>
        <v>1.4942985093708918E-3</v>
      </c>
      <c r="K31" s="29">
        <f t="shared" ca="1" si="6"/>
        <v>1.5848767288165536E-3</v>
      </c>
      <c r="L31" s="30">
        <f t="shared" ca="1" si="7"/>
        <v>3.9810510280785819E-2</v>
      </c>
      <c r="M31" s="29">
        <f t="shared" ca="1" si="8"/>
        <v>-3.4729029038606807E-2</v>
      </c>
      <c r="N31" s="28">
        <f t="shared" ca="1" si="9"/>
        <v>-2.7704186941153841E-2</v>
      </c>
      <c r="AD31" s="24">
        <f t="shared" si="11"/>
        <v>50.2</v>
      </c>
      <c r="AE31" s="24">
        <f t="shared" si="12"/>
        <v>49.8</v>
      </c>
      <c r="AF31" s="27">
        <f t="shared" si="13"/>
        <v>0.95</v>
      </c>
      <c r="AG31" s="27">
        <f t="shared" si="10"/>
        <v>-0.95</v>
      </c>
      <c r="AH31" s="24">
        <f t="shared" si="14"/>
        <v>1.6000000000000001E-3</v>
      </c>
      <c r="AI31" s="24">
        <f t="shared" si="15"/>
        <v>50</v>
      </c>
    </row>
    <row r="32" spans="2:35" x14ac:dyDescent="0.2">
      <c r="B32" s="32">
        <v>21</v>
      </c>
      <c r="C32" s="31">
        <f t="shared" ca="1" si="0"/>
        <v>49.967308832098503</v>
      </c>
      <c r="D32" s="29">
        <f ca="1">AVERAGE(C$12:C32)</f>
        <v>50.009889807834931</v>
      </c>
      <c r="E32" s="29">
        <f t="shared" ca="1" si="5"/>
        <v>50.009597318139249</v>
      </c>
      <c r="F32" s="30">
        <f t="shared" ca="1" si="1"/>
        <v>7.3937153419593402E-5</v>
      </c>
      <c r="G32" s="29">
        <f t="shared" ca="1" si="2"/>
        <v>8.598671607846959E-3</v>
      </c>
      <c r="H32" s="29">
        <f t="shared" ca="1" si="3"/>
        <v>1.1161396291133114</v>
      </c>
      <c r="I32" s="28">
        <f t="shared" ca="1" si="4"/>
        <v>0.73563762873490113</v>
      </c>
      <c r="J32" s="29">
        <f ca="1">VAR(C$12:C32)</f>
        <v>1.5147734073723755E-3</v>
      </c>
      <c r="K32" s="29">
        <f t="shared" ca="1" si="6"/>
        <v>1.5962667195516969E-3</v>
      </c>
      <c r="L32" s="30">
        <f t="shared" ca="1" si="7"/>
        <v>3.9953306741140927E-2</v>
      </c>
      <c r="M32" s="29">
        <f t="shared" ca="1" si="8"/>
        <v>-8.7304102289326498E-3</v>
      </c>
      <c r="N32" s="28">
        <f t="shared" ca="1" si="9"/>
        <v>-6.9657710424440022E-3</v>
      </c>
      <c r="AD32" s="24">
        <f t="shared" si="11"/>
        <v>50.2</v>
      </c>
      <c r="AE32" s="24">
        <f t="shared" si="12"/>
        <v>49.8</v>
      </c>
      <c r="AF32" s="27">
        <f t="shared" si="13"/>
        <v>0.95</v>
      </c>
      <c r="AG32" s="27">
        <f t="shared" si="10"/>
        <v>-0.95</v>
      </c>
      <c r="AH32" s="24">
        <f t="shared" si="14"/>
        <v>1.6000000000000001E-3</v>
      </c>
      <c r="AI32" s="24">
        <f t="shared" si="15"/>
        <v>50</v>
      </c>
    </row>
    <row r="33" spans="2:35" x14ac:dyDescent="0.2">
      <c r="B33" s="32">
        <v>22</v>
      </c>
      <c r="C33" s="31">
        <f t="shared" ca="1" si="0"/>
        <v>50.049715056630824</v>
      </c>
      <c r="D33" s="29">
        <f ca="1">AVERAGE(C$12:C33)</f>
        <v>50.011700046416564</v>
      </c>
      <c r="E33" s="29">
        <f t="shared" ca="1" si="5"/>
        <v>50.01136930305497</v>
      </c>
      <c r="F33" s="30">
        <f t="shared" ca="1" si="1"/>
        <v>7.0671378091872848E-5</v>
      </c>
      <c r="G33" s="29">
        <f t="shared" ca="1" si="2"/>
        <v>8.4066270341839749E-3</v>
      </c>
      <c r="H33" s="29">
        <f t="shared" ca="1" si="3"/>
        <v>1.3524214894676077</v>
      </c>
      <c r="I33" s="28">
        <f t="shared" ca="1" si="4"/>
        <v>0.82375948125174325</v>
      </c>
      <c r="J33" s="29">
        <f ca="1">VAR(C$12:C33)</f>
        <v>1.5147345422480006E-3</v>
      </c>
      <c r="K33" s="29">
        <f t="shared" ca="1" si="6"/>
        <v>1.5934284616278625E-3</v>
      </c>
      <c r="L33" s="30">
        <f t="shared" ca="1" si="7"/>
        <v>3.9917771250758259E-2</v>
      </c>
      <c r="M33" s="29">
        <f t="shared" ca="1" si="8"/>
        <v>-1.5639795374586919E-2</v>
      </c>
      <c r="N33" s="28">
        <f t="shared" ca="1" si="9"/>
        <v>-1.2478242558416563E-2</v>
      </c>
      <c r="AD33" s="24">
        <f t="shared" si="11"/>
        <v>50.2</v>
      </c>
      <c r="AE33" s="24">
        <f t="shared" si="12"/>
        <v>49.8</v>
      </c>
      <c r="AF33" s="27">
        <f t="shared" si="13"/>
        <v>0.95</v>
      </c>
      <c r="AG33" s="27">
        <f t="shared" si="10"/>
        <v>-0.95</v>
      </c>
      <c r="AH33" s="24">
        <f t="shared" si="14"/>
        <v>1.6000000000000001E-3</v>
      </c>
      <c r="AI33" s="24">
        <f t="shared" si="15"/>
        <v>50</v>
      </c>
    </row>
    <row r="34" spans="2:35" x14ac:dyDescent="0.2">
      <c r="B34" s="32">
        <v>23</v>
      </c>
      <c r="C34" s="31">
        <f t="shared" ca="1" si="0"/>
        <v>50.023075612117076</v>
      </c>
      <c r="D34" s="29">
        <f ca="1">AVERAGE(C$12:C34)</f>
        <v>50.01219463622963</v>
      </c>
      <c r="E34" s="29">
        <f t="shared" ca="1" si="5"/>
        <v>50.011864493793631</v>
      </c>
      <c r="F34" s="30">
        <f t="shared" ca="1" si="1"/>
        <v>6.7681895093062662E-5</v>
      </c>
      <c r="G34" s="29">
        <f t="shared" ca="1" si="2"/>
        <v>8.2269006978972752E-3</v>
      </c>
      <c r="H34" s="29">
        <f t="shared" ca="1" si="3"/>
        <v>1.4421583813043266</v>
      </c>
      <c r="I34" s="28">
        <f t="shared" ca="1" si="4"/>
        <v>0.85074230155944086</v>
      </c>
      <c r="J34" s="29">
        <f ca="1">VAR(C$12:C34)</f>
        <v>1.4515092110591425E-3</v>
      </c>
      <c r="K34" s="29">
        <f t="shared" ca="1" si="6"/>
        <v>1.5444400881100379E-3</v>
      </c>
      <c r="L34" s="30">
        <f t="shared" ca="1" si="7"/>
        <v>3.9299364983546969E-2</v>
      </c>
      <c r="M34" s="29">
        <f t="shared" ca="1" si="8"/>
        <v>-0.13448913341660926</v>
      </c>
      <c r="N34" s="28">
        <f t="shared" ca="1" si="9"/>
        <v>-0.10698419669523429</v>
      </c>
      <c r="O34" s="24" t="s">
        <v>48</v>
      </c>
      <c r="U34" s="33" t="s">
        <v>47</v>
      </c>
      <c r="AD34" s="24">
        <f t="shared" si="11"/>
        <v>50.2</v>
      </c>
      <c r="AE34" s="24">
        <f t="shared" si="12"/>
        <v>49.8</v>
      </c>
      <c r="AF34" s="27">
        <f t="shared" si="13"/>
        <v>0.95</v>
      </c>
      <c r="AG34" s="27">
        <f t="shared" si="10"/>
        <v>-0.95</v>
      </c>
      <c r="AH34" s="24">
        <f t="shared" si="14"/>
        <v>1.6000000000000001E-3</v>
      </c>
      <c r="AI34" s="24">
        <f t="shared" si="15"/>
        <v>50</v>
      </c>
    </row>
    <row r="35" spans="2:35" x14ac:dyDescent="0.2">
      <c r="B35" s="32">
        <v>24</v>
      </c>
      <c r="C35" s="31">
        <f t="shared" ca="1" si="0"/>
        <v>50.078929838610961</v>
      </c>
      <c r="D35" s="29">
        <f ca="1">AVERAGE(C$12:C35)</f>
        <v>50.014975269662187</v>
      </c>
      <c r="E35" s="29">
        <f t="shared" ca="1" si="5"/>
        <v>50.014586301619005</v>
      </c>
      <c r="F35" s="30">
        <f t="shared" ca="1" si="1"/>
        <v>6.4935064935064976E-5</v>
      </c>
      <c r="G35" s="29">
        <f t="shared" ca="1" si="2"/>
        <v>8.0582296402538049E-3</v>
      </c>
      <c r="H35" s="29">
        <f t="shared" ca="1" si="3"/>
        <v>1.8101124279383847</v>
      </c>
      <c r="I35" s="28">
        <f t="shared" ca="1" si="4"/>
        <v>0.92972164590874362</v>
      </c>
      <c r="J35" s="29">
        <f ca="1">VAR(C$12:C35)</f>
        <v>1.573966249795973E-3</v>
      </c>
      <c r="K35" s="29">
        <f t="shared" ca="1" si="6"/>
        <v>1.6322975401712057E-3</v>
      </c>
      <c r="L35" s="30">
        <f t="shared" ca="1" si="7"/>
        <v>4.0401702193981946E-2</v>
      </c>
      <c r="M35" s="29">
        <f t="shared" ca="1" si="8"/>
        <v>7.9472214256026893E-2</v>
      </c>
      <c r="N35" s="28">
        <f t="shared" ca="1" si="9"/>
        <v>6.3342968493848684E-2</v>
      </c>
      <c r="U35" s="33" t="s">
        <v>46</v>
      </c>
      <c r="V35" s="33"/>
      <c r="AD35" s="24">
        <f t="shared" si="11"/>
        <v>50.2</v>
      </c>
      <c r="AE35" s="24">
        <f t="shared" si="12"/>
        <v>49.8</v>
      </c>
      <c r="AF35" s="27">
        <f t="shared" si="13"/>
        <v>0.95</v>
      </c>
      <c r="AG35" s="27">
        <f t="shared" si="10"/>
        <v>-0.95</v>
      </c>
      <c r="AH35" s="24">
        <f t="shared" si="14"/>
        <v>1.6000000000000001E-3</v>
      </c>
      <c r="AI35" s="24">
        <f t="shared" si="15"/>
        <v>50</v>
      </c>
    </row>
    <row r="36" spans="2:35" x14ac:dyDescent="0.2">
      <c r="B36" s="32">
        <v>25</v>
      </c>
      <c r="C36" s="31">
        <f t="shared" ca="1" si="0"/>
        <v>50.037790538274287</v>
      </c>
      <c r="D36" s="29">
        <f ca="1">AVERAGE(C$12:C36)</f>
        <v>50.015887880406673</v>
      </c>
      <c r="E36" s="29">
        <f t="shared" ca="1" si="5"/>
        <v>50.015491303048627</v>
      </c>
      <c r="F36" s="30">
        <f t="shared" ca="1" si="1"/>
        <v>6.2402496099844043E-5</v>
      </c>
      <c r="G36" s="29">
        <f t="shared" ca="1" si="2"/>
        <v>7.8995250553336466E-3</v>
      </c>
      <c r="H36" s="29">
        <f t="shared" ca="1" si="3"/>
        <v>1.9610423335726364</v>
      </c>
      <c r="I36" s="28">
        <f t="shared" ca="1" si="4"/>
        <v>0.95012591523516354</v>
      </c>
      <c r="J36" s="29">
        <f ca="1">VAR(C$12:C36)</f>
        <v>1.5292057819948199E-3</v>
      </c>
      <c r="K36" s="29">
        <f t="shared" ca="1" si="6"/>
        <v>1.5969043364961149E-3</v>
      </c>
      <c r="L36" s="30">
        <f t="shared" ca="1" si="7"/>
        <v>3.9961285471017009E-2</v>
      </c>
      <c r="M36" s="29">
        <f t="shared" ca="1" si="8"/>
        <v>-7.7391587597128303E-3</v>
      </c>
      <c r="N36" s="28">
        <f t="shared" ca="1" si="9"/>
        <v>-6.1748936474737004E-3</v>
      </c>
      <c r="V36" s="33"/>
      <c r="AD36" s="24">
        <f t="shared" si="11"/>
        <v>50.2</v>
      </c>
      <c r="AE36" s="24">
        <f t="shared" si="12"/>
        <v>49.8</v>
      </c>
      <c r="AF36" s="27">
        <f t="shared" si="13"/>
        <v>0.95</v>
      </c>
      <c r="AG36" s="27">
        <f t="shared" si="10"/>
        <v>-0.95</v>
      </c>
      <c r="AH36" s="24">
        <f t="shared" si="14"/>
        <v>1.6000000000000001E-3</v>
      </c>
      <c r="AI36" s="24">
        <f t="shared" si="15"/>
        <v>50</v>
      </c>
    </row>
    <row r="37" spans="2:35" x14ac:dyDescent="0.2">
      <c r="B37" s="32">
        <v>26</v>
      </c>
      <c r="C37" s="31">
        <f t="shared" ca="1" si="0"/>
        <v>49.996659441993259</v>
      </c>
      <c r="D37" s="29">
        <f ca="1">AVERAGE(C$12:C37)</f>
        <v>50.015148325083075</v>
      </c>
      <c r="E37" s="29">
        <f t="shared" ca="1" si="5"/>
        <v>50.014784401357353</v>
      </c>
      <c r="F37" s="30">
        <f t="shared" ca="1" si="1"/>
        <v>6.0060060060060099E-5</v>
      </c>
      <c r="G37" s="29">
        <f t="shared" ca="1" si="2"/>
        <v>7.7498425829212883E-3</v>
      </c>
      <c r="H37" s="29">
        <f t="shared" ca="1" si="3"/>
        <v>1.9077034403168882</v>
      </c>
      <c r="I37" s="28">
        <f t="shared" ca="1" si="4"/>
        <v>0.94357044317415983</v>
      </c>
      <c r="J37" s="29">
        <f ca="1">VAR(C$12:C37)</f>
        <v>1.4822580447080502E-3</v>
      </c>
      <c r="K37" s="29">
        <f t="shared" ca="1" si="6"/>
        <v>1.5592863975060988E-3</v>
      </c>
      <c r="L37" s="30">
        <f t="shared" ca="1" si="7"/>
        <v>3.9487800616216887E-2</v>
      </c>
      <c r="M37" s="29">
        <f t="shared" ca="1" si="8"/>
        <v>-0.10336214695360516</v>
      </c>
      <c r="N37" s="28">
        <f t="shared" ca="1" si="9"/>
        <v>-8.232444645679915E-2</v>
      </c>
      <c r="AD37" s="24">
        <f t="shared" si="11"/>
        <v>50.2</v>
      </c>
      <c r="AE37" s="24">
        <f t="shared" si="12"/>
        <v>49.8</v>
      </c>
      <c r="AF37" s="27">
        <f t="shared" si="13"/>
        <v>0.95</v>
      </c>
      <c r="AG37" s="27">
        <f t="shared" si="10"/>
        <v>-0.95</v>
      </c>
      <c r="AH37" s="24">
        <f t="shared" si="14"/>
        <v>1.6000000000000001E-3</v>
      </c>
      <c r="AI37" s="24">
        <f t="shared" si="15"/>
        <v>50</v>
      </c>
    </row>
    <row r="38" spans="2:35" x14ac:dyDescent="0.2">
      <c r="B38" s="32">
        <v>27</v>
      </c>
      <c r="C38" s="31">
        <f t="shared" ca="1" si="0"/>
        <v>50.087083370740842</v>
      </c>
      <c r="D38" s="29">
        <f ca="1">AVERAGE(C$12:C38)</f>
        <v>50.017812586033365</v>
      </c>
      <c r="E38" s="29">
        <f t="shared" ca="1" si="5"/>
        <v>50.01740013831045</v>
      </c>
      <c r="F38" s="30">
        <f t="shared" ca="1" si="1"/>
        <v>5.7887120115774277E-5</v>
      </c>
      <c r="G38" s="29">
        <f t="shared" ca="1" si="2"/>
        <v>7.608358569085337E-3</v>
      </c>
      <c r="H38" s="29">
        <f t="shared" ca="1" si="3"/>
        <v>2.286976639238683</v>
      </c>
      <c r="I38" s="28">
        <f t="shared" ca="1" si="4"/>
        <v>0.97780281333229357</v>
      </c>
      <c r="J38" s="29">
        <f ca="1">VAR(C$12:C38)</f>
        <v>1.6169018530146884E-3</v>
      </c>
      <c r="K38" s="29">
        <f t="shared" ca="1" si="6"/>
        <v>1.659983769952409E-3</v>
      </c>
      <c r="L38" s="30">
        <f t="shared" ca="1" si="7"/>
        <v>4.0742898399014384E-2</v>
      </c>
      <c r="M38" s="29">
        <f t="shared" ca="1" si="8"/>
        <v>0.15457463708533298</v>
      </c>
      <c r="N38" s="28">
        <f t="shared" ca="1" si="9"/>
        <v>0.12284333368650158</v>
      </c>
      <c r="AD38" s="24">
        <f t="shared" si="11"/>
        <v>50.2</v>
      </c>
      <c r="AE38" s="24">
        <f t="shared" si="12"/>
        <v>49.8</v>
      </c>
      <c r="AF38" s="27">
        <f t="shared" si="13"/>
        <v>0.95</v>
      </c>
      <c r="AG38" s="27">
        <f t="shared" si="10"/>
        <v>-0.95</v>
      </c>
      <c r="AH38" s="24">
        <f t="shared" si="14"/>
        <v>1.6000000000000001E-3</v>
      </c>
      <c r="AI38" s="24">
        <f t="shared" si="15"/>
        <v>50</v>
      </c>
    </row>
    <row r="39" spans="2:35" x14ac:dyDescent="0.2">
      <c r="B39" s="32">
        <v>28</v>
      </c>
      <c r="C39" s="31">
        <f t="shared" ca="1" si="0"/>
        <v>50.052557070338167</v>
      </c>
      <c r="D39" s="29">
        <f ca="1">AVERAGE(C$12:C39)</f>
        <v>50.019053460472826</v>
      </c>
      <c r="E39" s="29">
        <f t="shared" ca="1" si="5"/>
        <v>50.018627684819798</v>
      </c>
      <c r="F39" s="30">
        <f t="shared" ca="1" si="1"/>
        <v>5.5865921787709532E-5</v>
      </c>
      <c r="G39" s="29">
        <f t="shared" ca="1" si="2"/>
        <v>7.4743509275193611E-3</v>
      </c>
      <c r="H39" s="29">
        <f t="shared" ca="1" si="3"/>
        <v>2.4922143742560388</v>
      </c>
      <c r="I39" s="28">
        <f t="shared" ca="1" si="4"/>
        <v>0.98730506101606874</v>
      </c>
      <c r="J39" s="29">
        <f ca="1">VAR(C$12:C39)</f>
        <v>1.6001301416852668E-3</v>
      </c>
      <c r="K39" s="29">
        <f t="shared" ca="1" si="6"/>
        <v>1.6458146807286345E-3</v>
      </c>
      <c r="L39" s="30">
        <f t="shared" ca="1" si="7"/>
        <v>4.0568641593337021E-2</v>
      </c>
      <c r="M39" s="29">
        <f t="shared" ca="1" si="8"/>
        <v>0.11978534998146707</v>
      </c>
      <c r="N39" s="28">
        <f t="shared" ca="1" si="9"/>
        <v>9.5346812602940645E-2</v>
      </c>
      <c r="AD39" s="24">
        <f t="shared" si="11"/>
        <v>50.2</v>
      </c>
      <c r="AE39" s="24">
        <f t="shared" si="12"/>
        <v>49.8</v>
      </c>
      <c r="AF39" s="27">
        <f t="shared" si="13"/>
        <v>0.95</v>
      </c>
      <c r="AG39" s="27">
        <f t="shared" si="10"/>
        <v>-0.95</v>
      </c>
      <c r="AH39" s="24">
        <f t="shared" si="14"/>
        <v>1.6000000000000001E-3</v>
      </c>
      <c r="AI39" s="24">
        <f t="shared" si="15"/>
        <v>50</v>
      </c>
    </row>
    <row r="40" spans="2:35" x14ac:dyDescent="0.2">
      <c r="B40" s="32">
        <v>29</v>
      </c>
      <c r="C40" s="31">
        <f t="shared" ca="1" si="0"/>
        <v>49.995845132749409</v>
      </c>
      <c r="D40" s="29">
        <f ca="1">AVERAGE(C$12:C40)</f>
        <v>50.018253173309944</v>
      </c>
      <c r="E40" s="29">
        <f t="shared" ca="1" si="5"/>
        <v>50.017859042712153</v>
      </c>
      <c r="F40" s="30">
        <f t="shared" ca="1" si="1"/>
        <v>5.3981106612685589E-5</v>
      </c>
      <c r="G40" s="29">
        <f t="shared" ca="1" si="2"/>
        <v>7.3471835837064523E-3</v>
      </c>
      <c r="H40" s="29">
        <f t="shared" ca="1" si="3"/>
        <v>2.430733152191638</v>
      </c>
      <c r="I40" s="28">
        <f t="shared" ca="1" si="4"/>
        <v>0.98493169225443822</v>
      </c>
      <c r="J40" s="29">
        <f ca="1">VAR(C$12:C40)</f>
        <v>1.5615559633739625E-3</v>
      </c>
      <c r="K40" s="29">
        <f t="shared" ca="1" si="6"/>
        <v>1.6145435270686374E-3</v>
      </c>
      <c r="L40" s="30">
        <f t="shared" ca="1" si="7"/>
        <v>4.0181382841667328E-2</v>
      </c>
      <c r="M40" s="29">
        <f t="shared" ca="1" si="8"/>
        <v>3.8564349797263357E-2</v>
      </c>
      <c r="N40" s="28">
        <f t="shared" ca="1" si="9"/>
        <v>3.0762274122836608E-2</v>
      </c>
      <c r="AD40" s="24">
        <f t="shared" si="11"/>
        <v>50.2</v>
      </c>
      <c r="AE40" s="24">
        <f t="shared" si="12"/>
        <v>49.8</v>
      </c>
      <c r="AF40" s="27">
        <f t="shared" si="13"/>
        <v>0.95</v>
      </c>
      <c r="AG40" s="27">
        <f t="shared" si="10"/>
        <v>-0.95</v>
      </c>
      <c r="AH40" s="24">
        <f t="shared" si="14"/>
        <v>1.6000000000000001E-3</v>
      </c>
      <c r="AI40" s="24">
        <f t="shared" si="15"/>
        <v>50</v>
      </c>
    </row>
    <row r="41" spans="2:35" x14ac:dyDescent="0.2">
      <c r="B41" s="32">
        <v>30</v>
      </c>
      <c r="C41" s="31">
        <f t="shared" ca="1" si="0"/>
        <v>49.959401505633259</v>
      </c>
      <c r="D41" s="29">
        <f ca="1">AVERAGE(C$12:C41)</f>
        <v>50.016291451054052</v>
      </c>
      <c r="E41" s="29">
        <f t="shared" ca="1" si="5"/>
        <v>50.015951159648218</v>
      </c>
      <c r="F41" s="30">
        <f t="shared" ca="1" si="1"/>
        <v>5.2219321148825092E-5</v>
      </c>
      <c r="G41" s="29">
        <f t="shared" ca="1" si="2"/>
        <v>7.2262937352992433E-3</v>
      </c>
      <c r="H41" s="29">
        <f t="shared" ca="1" si="3"/>
        <v>2.207377700452283</v>
      </c>
      <c r="I41" s="28">
        <f t="shared" ca="1" si="4"/>
        <v>0.97271231703444005</v>
      </c>
      <c r="J41" s="29">
        <f ca="1">VAR(C$12:C41)</f>
        <v>1.6231598322938344E-3</v>
      </c>
      <c r="K41" s="29">
        <f t="shared" ca="1" si="6"/>
        <v>1.6613955442303027E-3</v>
      </c>
      <c r="L41" s="30">
        <f t="shared" ca="1" si="7"/>
        <v>4.0760220119993251E-2</v>
      </c>
      <c r="M41" s="29">
        <f t="shared" ca="1" si="8"/>
        <v>0.16504513794255174</v>
      </c>
      <c r="N41" s="28">
        <f t="shared" ca="1" si="9"/>
        <v>0.13109154574833282</v>
      </c>
      <c r="AD41" s="24">
        <f t="shared" si="11"/>
        <v>50.2</v>
      </c>
      <c r="AE41" s="24">
        <f t="shared" si="12"/>
        <v>49.8</v>
      </c>
      <c r="AF41" s="27">
        <f t="shared" si="13"/>
        <v>0.95</v>
      </c>
      <c r="AG41" s="27">
        <f t="shared" si="10"/>
        <v>-0.95</v>
      </c>
      <c r="AH41" s="24">
        <f t="shared" si="14"/>
        <v>1.6000000000000001E-3</v>
      </c>
      <c r="AI41" s="24">
        <f t="shared" si="15"/>
        <v>50</v>
      </c>
    </row>
    <row r="42" spans="2:35" x14ac:dyDescent="0.2">
      <c r="B42" s="32">
        <v>31</v>
      </c>
      <c r="C42" s="31">
        <f t="shared" ca="1" si="0"/>
        <v>50.005225440594103</v>
      </c>
      <c r="D42" s="29">
        <f ca="1">AVERAGE(C$12:C42)</f>
        <v>50.0159344829747</v>
      </c>
      <c r="E42" s="29">
        <f t="shared" ca="1" si="5"/>
        <v>50.015612167263448</v>
      </c>
      <c r="F42" s="30">
        <f t="shared" ca="1" si="1"/>
        <v>5.0568900126422279E-5</v>
      </c>
      <c r="G42" s="29">
        <f t="shared" ca="1" si="2"/>
        <v>7.111181345347781E-3</v>
      </c>
      <c r="H42" s="29">
        <f t="shared" ca="1" si="3"/>
        <v>2.1954393377497046</v>
      </c>
      <c r="I42" s="28">
        <f t="shared" ca="1" si="4"/>
        <v>0.97186790209830698</v>
      </c>
      <c r="J42" s="29">
        <f ca="1">VAR(C$12:C42)</f>
        <v>1.5730047170507049E-3</v>
      </c>
      <c r="K42" s="29">
        <f t="shared" ca="1" si="6"/>
        <v>1.620793197671609E-3</v>
      </c>
      <c r="L42" s="30">
        <f t="shared" ca="1" si="7"/>
        <v>4.0259075966440273E-2</v>
      </c>
      <c r="M42" s="29">
        <f t="shared" ca="1" si="8"/>
        <v>5.6647154602255452E-2</v>
      </c>
      <c r="N42" s="28">
        <f t="shared" ca="1" si="9"/>
        <v>4.5173729115375316E-2</v>
      </c>
      <c r="AD42" s="24">
        <f t="shared" si="11"/>
        <v>50.2</v>
      </c>
      <c r="AE42" s="24">
        <f t="shared" si="12"/>
        <v>49.8</v>
      </c>
      <c r="AF42" s="27">
        <f t="shared" si="13"/>
        <v>0.95</v>
      </c>
      <c r="AG42" s="27">
        <f t="shared" si="10"/>
        <v>-0.95</v>
      </c>
      <c r="AH42" s="24">
        <f t="shared" si="14"/>
        <v>1.6000000000000001E-3</v>
      </c>
      <c r="AI42" s="24">
        <f t="shared" si="15"/>
        <v>50</v>
      </c>
    </row>
    <row r="43" spans="2:35" x14ac:dyDescent="0.2">
      <c r="AB43" s="27"/>
    </row>
    <row r="44" spans="2:35" x14ac:dyDescent="0.2">
      <c r="AB44" s="27"/>
    </row>
    <row r="45" spans="2:35" x14ac:dyDescent="0.2">
      <c r="AB45" s="27"/>
    </row>
    <row r="46" spans="2:35" x14ac:dyDescent="0.2">
      <c r="AB46" s="27"/>
    </row>
    <row r="48" spans="2:35" x14ac:dyDescent="0.2">
      <c r="C48" s="25"/>
    </row>
    <row r="49" spans="2:3" x14ac:dyDescent="0.2">
      <c r="B49" s="26"/>
      <c r="C49" s="25"/>
    </row>
    <row r="50" spans="2:3" x14ac:dyDescent="0.2">
      <c r="B50" s="26"/>
      <c r="C50" s="25"/>
    </row>
    <row r="51" spans="2:3" x14ac:dyDescent="0.2">
      <c r="B51" s="26"/>
      <c r="C51" s="25"/>
    </row>
    <row r="52" spans="2:3" x14ac:dyDescent="0.2">
      <c r="B52" s="26"/>
      <c r="C52" s="25"/>
    </row>
    <row r="53" spans="2:3" x14ac:dyDescent="0.2">
      <c r="B53" s="26"/>
      <c r="C53" s="25"/>
    </row>
    <row r="54" spans="2:3" x14ac:dyDescent="0.2">
      <c r="B54" s="26"/>
      <c r="C54" s="25"/>
    </row>
    <row r="55" spans="2:3" x14ac:dyDescent="0.2">
      <c r="B55" s="26"/>
      <c r="C55" s="25"/>
    </row>
    <row r="56" spans="2:3" x14ac:dyDescent="0.2">
      <c r="B56" s="26"/>
      <c r="C56" s="25"/>
    </row>
    <row r="57" spans="2:3" x14ac:dyDescent="0.2">
      <c r="B57" s="26"/>
      <c r="C57" s="25"/>
    </row>
  </sheetData>
  <mergeCells count="1">
    <mergeCell ref="O3:Z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comparatif iso 2859</vt:lpstr>
      <vt:lpstr>Attribut bayesienne </vt:lpstr>
      <vt:lpstr>CUSUM bayesienne</vt:lpstr>
      <vt:lpstr>Variable bayesienne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Mélina MASCARO</dc:creator>
  <cp:lastModifiedBy>morgan Germa Colliou</cp:lastModifiedBy>
  <dcterms:created xsi:type="dcterms:W3CDTF">2015-06-05T18:19:34Z</dcterms:created>
  <dcterms:modified xsi:type="dcterms:W3CDTF">2025-07-28T07:56:44Z</dcterms:modified>
</cp:coreProperties>
</file>